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BOARD\Board Meetings and Schedule\2025-2026 Board\01.20.26 BOD Meeting\Finance\"/>
    </mc:Choice>
  </mc:AlternateContent>
  <xr:revisionPtr revIDLastSave="0" documentId="13_ncr:1_{568F30BB-60AB-4C9D-BAB2-C909DF39DC2B}" xr6:coauthVersionLast="47" xr6:coauthVersionMax="47" xr10:uidLastSave="{00000000-0000-0000-0000-000000000000}"/>
  <bookViews>
    <workbookView xWindow="-120" yWindow="-120" windowWidth="29040" windowHeight="15840" xr2:uid="{1F92F186-C012-41E9-96B1-73A93F22F737}"/>
  </bookViews>
  <sheets>
    <sheet name="Overview" sheetId="1" r:id="rId1"/>
    <sheet name="Source &amp; Use Funds" sheetId="3" r:id="rId2"/>
    <sheet name="Student Program Outcomes" sheetId="4" r:id="rId3"/>
    <sheet name="Details" sheetId="2" r:id="rId4"/>
  </sheets>
  <definedNames>
    <definedName name="_xlnm.Print_Area" localSheetId="3">Details!$A$1:$F$69</definedName>
    <definedName name="_xlnm.Print_Area" localSheetId="0">Overview!$A$1:$D$22</definedName>
    <definedName name="_xlnm.Print_Area" localSheetId="1">'Source &amp; Use Funds'!$A$1:$E$21</definedName>
    <definedName name="_xlnm.Print_Area" localSheetId="2">'Student Program Outcomes'!$A$1:$C$9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3" l="1"/>
  <c r="B9" i="3" l="1"/>
  <c r="B5" i="3"/>
  <c r="C62" i="2"/>
  <c r="D61" i="2"/>
  <c r="D60" i="2"/>
  <c r="D62" i="2" s="1"/>
  <c r="D55" i="2"/>
  <c r="D57" i="2" s="1"/>
  <c r="C55" i="2"/>
  <c r="C57" i="2" s="1"/>
  <c r="C63" i="2" s="1"/>
  <c r="C67" i="2" s="1"/>
  <c r="B55" i="2"/>
  <c r="B57" i="2" s="1"/>
  <c r="B63" i="2" s="1"/>
  <c r="B67" i="2" s="1"/>
  <c r="D52" i="2"/>
  <c r="C52" i="2"/>
  <c r="B52" i="2"/>
  <c r="C50" i="2"/>
  <c r="B46" i="2"/>
  <c r="C44" i="2"/>
  <c r="C46" i="2" s="1"/>
  <c r="D44" i="2" s="1"/>
  <c r="D46" i="2" s="1"/>
  <c r="D27" i="2"/>
  <c r="C27" i="2"/>
  <c r="B27" i="2"/>
  <c r="D24" i="2"/>
  <c r="B22" i="2"/>
  <c r="B24" i="2" s="1"/>
  <c r="C22" i="2" s="1"/>
  <c r="C24" i="2" s="1"/>
  <c r="B14" i="2"/>
  <c r="B16" i="2" s="1"/>
  <c r="C14" i="2" s="1"/>
  <c r="C16" i="2" s="1"/>
  <c r="D14" i="2" s="1"/>
  <c r="D16" i="2" s="1"/>
  <c r="D63" i="2" l="1"/>
  <c r="D67" i="2" s="1"/>
  <c r="D69" i="2"/>
  <c r="C20" i="1" l="1"/>
  <c r="C14" i="1"/>
  <c r="C8" i="1"/>
  <c r="C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Viviano</author>
  </authors>
  <commentList>
    <comment ref="C4" authorId="0" shapeId="0" xr:uid="{8FA7006C-996B-4A16-B9DC-6E13E44F2432}">
      <text>
        <r>
          <rPr>
            <b/>
            <sz val="9"/>
            <color indexed="81"/>
            <rFont val="Tahoma"/>
            <family val="2"/>
          </rPr>
          <t>Stephanie Viviano:</t>
        </r>
        <r>
          <rPr>
            <sz val="9"/>
            <color indexed="81"/>
            <rFont val="Tahoma"/>
            <family val="2"/>
          </rPr>
          <t xml:space="preserve">
2 year addl student program only costs of $55,288+$405,579</t>
        </r>
      </text>
    </comment>
  </commentList>
</comments>
</file>

<file path=xl/sharedStrings.xml><?xml version="1.0" encoding="utf-8"?>
<sst xmlns="http://schemas.openxmlformats.org/spreadsheetml/2006/main" count="99" uniqueCount="84">
  <si>
    <t>FINANCIAL IMPLICATION OF THE STRATEGIC ROADMAP</t>
  </si>
  <si>
    <t>FY 2025-2026</t>
  </si>
  <si>
    <t>Purchase of Additional Scholarships</t>
  </si>
  <si>
    <t>FY 2026-2027</t>
  </si>
  <si>
    <t>School-Wide Innovation Grants (3x$50k, Year 1 of 3)</t>
  </si>
  <si>
    <t>Other Programmatic Expenses (CPO &amp; Programmatic Expenses)</t>
  </si>
  <si>
    <t>Total FY 2026-2027 Expansion Expenses</t>
  </si>
  <si>
    <t xml:space="preserve">FY 2027-2028 </t>
  </si>
  <si>
    <t>School-Wide Innovation Grants (3x$50k, Year 2 of 3)</t>
  </si>
  <si>
    <t>Total FY 2027-2028 Expansion Expenses</t>
  </si>
  <si>
    <t>Net FY 26-28 Expansion Expenses</t>
  </si>
  <si>
    <t>Projected FY 2025-2026 Ending Operating Surplus</t>
  </si>
  <si>
    <t>Projected Total Operating Deficit, excluding projected one-time gift</t>
  </si>
  <si>
    <t>Projected One-Time Program Expansion Major Donor Gift</t>
  </si>
  <si>
    <t>NET PROGRAM EXPANSION EXPENSES</t>
  </si>
  <si>
    <t>Programs Expansion Funding</t>
  </si>
  <si>
    <t>Executive Summary</t>
  </si>
  <si>
    <t>Assumptions:</t>
  </si>
  <si>
    <t>32 TSIC 8th-grade students and 27 CCP 10th-grade students admitted annually (based on FY23-25 average)</t>
  </si>
  <si>
    <t>Total students admitted each year = 59</t>
  </si>
  <si>
    <t>76% of CCP students admitted in grade 10 qualify for Florida Pre-Paid (FPP) scholarships.</t>
  </si>
  <si>
    <t>Cost per 2-year FPP scholarship increases by 3% annually. (FY 26 cost for Champions $3,787.50.  State matches this amount)</t>
  </si>
  <si>
    <t>Fiscal Year</t>
  </si>
  <si>
    <t>FY26</t>
  </si>
  <si>
    <t>FY27</t>
  </si>
  <si>
    <t>FY28</t>
  </si>
  <si>
    <t>TSIC</t>
  </si>
  <si>
    <t>Beginning Balance Scholarship Inventory (purchased and restricted reserves)</t>
  </si>
  <si>
    <t>Purchases</t>
  </si>
  <si>
    <t>Ending Balance</t>
  </si>
  <si>
    <t>TSIC Scholarship Cost</t>
  </si>
  <si>
    <t>College and Career Prep</t>
  </si>
  <si>
    <t>Purchases (assume 76% qualify of grade 10 admitted)</t>
  </si>
  <si>
    <t>CCP Scholarship Cost</t>
  </si>
  <si>
    <t>Total Scholarship  Costs</t>
  </si>
  <si>
    <t>Budget Confirmation:</t>
  </si>
  <si>
    <t>Scholarship funding under expanded approach</t>
  </si>
  <si>
    <t>30 TSIC 8th-grade students and  40 CCP students admitted to grade 10 program with .76 of the grade 10 students qualifying</t>
  </si>
  <si>
    <t xml:space="preserve"> assumes 38 CCP grade 8 students admitted to parallel program in FY26 and 40 in each year thereafter</t>
  </si>
  <si>
    <t>Total students admitted each year = 98 (66% increase)</t>
  </si>
  <si>
    <t>76% of CCP students qualify for Florida Pre-Paid (FPP) scholarships.</t>
  </si>
  <si>
    <t>Cost per 2-year FPP scholarship increases by 3% annually. (FY 26 cost $3,787.50)</t>
  </si>
  <si>
    <t>Beginning Balance Scholarship Inventory</t>
  </si>
  <si>
    <t>Purchases (assume 76% of grade 10 admitted students qualify)</t>
  </si>
  <si>
    <t>Total Scholarship Costs</t>
  </si>
  <si>
    <t>Amount in FY26 Budget for Scholarships</t>
  </si>
  <si>
    <t>Additional Funds Needed for Scholarships</t>
  </si>
  <si>
    <t xml:space="preserve">Programmatic Costs for Expanded Program </t>
  </si>
  <si>
    <t>Chief Program Officer position (salary and benefits)</t>
  </si>
  <si>
    <t>Total Additional Costs for Expanded Program</t>
  </si>
  <si>
    <t>Funds Needed for Student Program Expansion</t>
  </si>
  <si>
    <t>Funds Needed for Schoolwide Innovation Grants Proposal</t>
  </si>
  <si>
    <t>Total Funds Needed for All Program Expansion</t>
  </si>
  <si>
    <t>FY 25-26</t>
  </si>
  <si>
    <t>FY 26-27</t>
  </si>
  <si>
    <t>FY 27-28</t>
  </si>
  <si>
    <t>Expanded Approach (FY26-FY28)</t>
  </si>
  <si>
    <r>
      <t xml:space="preserve">Projected purchases remain below the $100K annual scholarship budget, so </t>
    </r>
    <r>
      <rPr>
        <b/>
        <sz val="12"/>
        <color theme="1"/>
        <rFont val="Century Gothic"/>
        <family val="2"/>
      </rPr>
      <t xml:space="preserve">no additional funds are required </t>
    </r>
  </si>
  <si>
    <t>Total Funds Needed for Program Expansion FY 26-28 (not including FY 26 ending surplus of $165,000)</t>
  </si>
  <si>
    <r>
      <t xml:space="preserve">Scholarship funding under current approach - </t>
    </r>
    <r>
      <rPr>
        <b/>
        <sz val="12"/>
        <color theme="1"/>
        <rFont val="Century Gothic"/>
        <family val="2"/>
      </rPr>
      <t>NO EXPANSION</t>
    </r>
  </si>
  <si>
    <t>Current Approach (FY26-FY28)</t>
  </si>
  <si>
    <t>PROGRAM EXPANSION SOURCE &amp; USE OF FUNDS</t>
  </si>
  <si>
    <t xml:space="preserve">Unrestricted Cash Reserves (above 4 months operating capital) </t>
  </si>
  <si>
    <t>Unrestricted Endowment Cash Reserves</t>
  </si>
  <si>
    <t>Total Source of Funds</t>
  </si>
  <si>
    <t>Use of Funds (Net FY 26-28 Expansion Expenses)</t>
  </si>
  <si>
    <t>Remaining Cash Surplus after Expansion</t>
  </si>
  <si>
    <t>see previous sheet total</t>
  </si>
  <si>
    <t>Tab 4 "Details" Footnote</t>
  </si>
  <si>
    <t>Current Trajectory</t>
  </si>
  <si>
    <t xml:space="preserve">% Increase in Costs </t>
  </si>
  <si>
    <t># Students Served</t>
  </si>
  <si>
    <t>% Increase in Students Served</t>
  </si>
  <si>
    <t>Total Annual Student Program Outcomes Comparison</t>
  </si>
  <si>
    <t>Per Student Cost</t>
  </si>
  <si>
    <t>Decrease in Per Student Cost</t>
  </si>
  <si>
    <t>Proposed FY 26 &amp; 27 Expansion               (2 Years only)</t>
  </si>
  <si>
    <t>Total TSIC and CCP Annual Student Program Costs</t>
  </si>
  <si>
    <t>Total "Endowment" at CCF (11/30/25 Value)</t>
  </si>
  <si>
    <t>Less: Permanently Restricted Endowment</t>
  </si>
  <si>
    <t>Less: Principal Value Unrestricted Endowment</t>
  </si>
  <si>
    <r>
      <rPr>
        <vertAlign val="superscript"/>
        <sz val="10"/>
        <color theme="1"/>
        <rFont val="Century Gothic"/>
        <family val="2"/>
      </rPr>
      <t xml:space="preserve">1 </t>
    </r>
    <r>
      <rPr>
        <sz val="10"/>
        <color theme="1"/>
        <rFont val="Century Gothic"/>
        <family val="2"/>
      </rPr>
      <t>Total unrestricted cash reserves at Everbank and Schwab total $1.8 million (as of 11/30/25), which covers 5.3 months of operating expenses ($350k per month), and is $450k above the 4-month operating threshold</t>
    </r>
  </si>
  <si>
    <t>Unrestricted "Endowment" Cash Reserves</t>
  </si>
  <si>
    <t>Additional Non-Personnel Expenses (transportation, meals, program materials)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</si>
</sst>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entury Gothic"/>
      <family val="2"/>
    </font>
    <font>
      <vertAlign val="superscript"/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Apto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b/>
      <sz val="8"/>
      <color theme="1"/>
      <name val="Century Gothic"/>
      <family val="2"/>
    </font>
    <font>
      <vertAlign val="superscript"/>
      <sz val="11"/>
      <color theme="1"/>
      <name val="Century Gothic"/>
      <family val="2"/>
    </font>
    <font>
      <vertAlign val="superscript"/>
      <sz val="11"/>
      <color theme="1"/>
      <name val="Arial"/>
      <family val="2"/>
    </font>
    <font>
      <b/>
      <i/>
      <sz val="8"/>
      <color theme="1"/>
      <name val="Century Gothic"/>
      <family val="2"/>
    </font>
    <font>
      <i/>
      <sz val="8"/>
      <color theme="1"/>
      <name val="Century Gothic"/>
      <family val="2"/>
    </font>
    <font>
      <i/>
      <vertAlign val="superscript"/>
      <sz val="8"/>
      <color theme="1"/>
      <name val="Century Gothic"/>
      <family val="2"/>
    </font>
    <font>
      <i/>
      <vertAlign val="superscript"/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38" fontId="4" fillId="0" borderId="0" xfId="0" applyNumberFormat="1" applyFont="1"/>
    <xf numFmtId="38" fontId="3" fillId="0" borderId="0" xfId="0" applyNumberFormat="1" applyFont="1"/>
    <xf numFmtId="38" fontId="3" fillId="0" borderId="1" xfId="0" applyNumberFormat="1" applyFont="1" applyBorder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vertical="center"/>
    </xf>
    <xf numFmtId="0" fontId="3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 indent="1"/>
    </xf>
    <xf numFmtId="0" fontId="11" fillId="0" borderId="5" xfId="0" applyFont="1" applyBorder="1" applyAlignment="1">
      <alignment vertical="center"/>
    </xf>
    <xf numFmtId="0" fontId="12" fillId="2" borderId="5" xfId="0" applyFont="1" applyFill="1" applyBorder="1"/>
    <xf numFmtId="0" fontId="12" fillId="2" borderId="0" xfId="0" applyFont="1" applyFill="1" applyAlignment="1">
      <alignment horizontal="center"/>
    </xf>
    <xf numFmtId="0" fontId="13" fillId="0" borderId="0" xfId="0" applyFont="1"/>
    <xf numFmtId="0" fontId="13" fillId="0" borderId="5" xfId="0" applyFont="1" applyBorder="1"/>
    <xf numFmtId="0" fontId="13" fillId="0" borderId="1" xfId="0" applyFont="1" applyBorder="1"/>
    <xf numFmtId="44" fontId="0" fillId="0" borderId="6" xfId="0" applyNumberFormat="1" applyBorder="1"/>
    <xf numFmtId="0" fontId="12" fillId="0" borderId="5" xfId="0" applyFont="1" applyBorder="1"/>
    <xf numFmtId="0" fontId="12" fillId="0" borderId="0" xfId="0" applyFont="1"/>
    <xf numFmtId="37" fontId="13" fillId="0" borderId="1" xfId="1" applyNumberFormat="1" applyFont="1" applyBorder="1"/>
    <xf numFmtId="1" fontId="13" fillId="0" borderId="1" xfId="0" applyNumberFormat="1" applyFont="1" applyBorder="1"/>
    <xf numFmtId="41" fontId="12" fillId="0" borderId="0" xfId="2" applyNumberFormat="1" applyFont="1" applyBorder="1"/>
    <xf numFmtId="41" fontId="12" fillId="0" borderId="0" xfId="0" applyNumberFormat="1" applyFont="1"/>
    <xf numFmtId="43" fontId="0" fillId="0" borderId="0" xfId="0" applyNumberFormat="1"/>
    <xf numFmtId="41" fontId="13" fillId="0" borderId="0" xfId="0" applyNumberFormat="1" applyFont="1"/>
    <xf numFmtId="41" fontId="12" fillId="0" borderId="7" xfId="2" applyNumberFormat="1" applyFont="1" applyBorder="1"/>
    <xf numFmtId="0" fontId="2" fillId="0" borderId="5" xfId="0" applyFont="1" applyBorder="1"/>
    <xf numFmtId="41" fontId="2" fillId="0" borderId="0" xfId="2" applyNumberFormat="1" applyFont="1" applyBorder="1"/>
    <xf numFmtId="0" fontId="10" fillId="0" borderId="8" xfId="0" applyFont="1" applyBorder="1" applyAlignment="1">
      <alignment vertical="center"/>
    </xf>
    <xf numFmtId="0" fontId="3" fillId="0" borderId="9" xfId="0" applyFont="1" applyBorder="1"/>
    <xf numFmtId="0" fontId="0" fillId="0" borderId="9" xfId="0" applyBorder="1"/>
    <xf numFmtId="0" fontId="0" fillId="0" borderId="10" xfId="0" applyBorder="1"/>
    <xf numFmtId="0" fontId="14" fillId="0" borderId="0" xfId="0" applyFont="1" applyAlignment="1">
      <alignment vertical="center"/>
    </xf>
    <xf numFmtId="0" fontId="10" fillId="0" borderId="3" xfId="0" applyFont="1" applyBorder="1"/>
    <xf numFmtId="0" fontId="15" fillId="0" borderId="3" xfId="0" applyFont="1" applyBorder="1"/>
    <xf numFmtId="0" fontId="10" fillId="0" borderId="0" xfId="0" applyFont="1"/>
    <xf numFmtId="0" fontId="15" fillId="0" borderId="0" xfId="0" applyFont="1"/>
    <xf numFmtId="0" fontId="9" fillId="0" borderId="5" xfId="0" applyFont="1" applyBorder="1"/>
    <xf numFmtId="0" fontId="10" fillId="0" borderId="5" xfId="0" applyFont="1" applyBorder="1" applyAlignment="1">
      <alignment horizontal="left" indent="2"/>
    </xf>
    <xf numFmtId="0" fontId="15" fillId="0" borderId="5" xfId="0" applyFont="1" applyBorder="1"/>
    <xf numFmtId="1" fontId="0" fillId="0" borderId="0" xfId="0" applyNumberFormat="1"/>
    <xf numFmtId="0" fontId="12" fillId="2" borderId="5" xfId="0" applyFont="1" applyFill="1" applyBorder="1" applyAlignment="1">
      <alignment horizontal="left"/>
    </xf>
    <xf numFmtId="0" fontId="12" fillId="3" borderId="5" xfId="0" applyFont="1" applyFill="1" applyBorder="1"/>
    <xf numFmtId="1" fontId="13" fillId="0" borderId="0" xfId="0" applyNumberFormat="1" applyFont="1"/>
    <xf numFmtId="43" fontId="0" fillId="0" borderId="6" xfId="0" applyNumberFormat="1" applyBorder="1"/>
    <xf numFmtId="41" fontId="12" fillId="0" borderId="7" xfId="0" applyNumberFormat="1" applyFont="1" applyBorder="1"/>
    <xf numFmtId="0" fontId="2" fillId="0" borderId="0" xfId="0" applyFont="1"/>
    <xf numFmtId="0" fontId="2" fillId="0" borderId="6" xfId="0" applyFont="1" applyBorder="1"/>
    <xf numFmtId="0" fontId="12" fillId="0" borderId="5" xfId="0" applyFont="1" applyBorder="1" applyAlignment="1">
      <alignment wrapText="1"/>
    </xf>
    <xf numFmtId="164" fontId="12" fillId="0" borderId="0" xfId="1" applyNumberFormat="1" applyFont="1" applyBorder="1"/>
    <xf numFmtId="164" fontId="13" fillId="0" borderId="0" xfId="1" applyNumberFormat="1" applyFont="1" applyBorder="1"/>
    <xf numFmtId="164" fontId="13" fillId="0" borderId="1" xfId="1" applyNumberFormat="1" applyFont="1" applyBorder="1"/>
    <xf numFmtId="0" fontId="12" fillId="0" borderId="11" xfId="0" applyFont="1" applyBorder="1"/>
    <xf numFmtId="41" fontId="12" fillId="0" borderId="12" xfId="0" applyNumberFormat="1" applyFont="1" applyBorder="1"/>
    <xf numFmtId="0" fontId="12" fillId="0" borderId="13" xfId="0" applyFont="1" applyBorder="1"/>
    <xf numFmtId="0" fontId="12" fillId="0" borderId="14" xfId="0" applyFont="1" applyBorder="1"/>
    <xf numFmtId="164" fontId="12" fillId="0" borderId="14" xfId="1" applyNumberFormat="1" applyFont="1" applyBorder="1"/>
    <xf numFmtId="0" fontId="12" fillId="0" borderId="15" xfId="0" applyFont="1" applyBorder="1"/>
    <xf numFmtId="0" fontId="0" fillId="0" borderId="5" xfId="0" applyBorder="1"/>
    <xf numFmtId="0" fontId="12" fillId="0" borderId="8" xfId="0" applyFont="1" applyBorder="1"/>
    <xf numFmtId="0" fontId="12" fillId="0" borderId="9" xfId="0" applyFont="1" applyBorder="1"/>
    <xf numFmtId="0" fontId="9" fillId="4" borderId="2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9" fillId="4" borderId="2" xfId="0" applyFont="1" applyFill="1" applyBorder="1"/>
    <xf numFmtId="0" fontId="10" fillId="4" borderId="5" xfId="0" applyFont="1" applyFill="1" applyBorder="1"/>
    <xf numFmtId="41" fontId="12" fillId="4" borderId="7" xfId="0" applyNumberFormat="1" applyFont="1" applyFill="1" applyBorder="1"/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38" fontId="3" fillId="4" borderId="1" xfId="0" applyNumberFormat="1" applyFont="1" applyFill="1" applyBorder="1"/>
    <xf numFmtId="38" fontId="4" fillId="4" borderId="0" xfId="0" applyNumberFormat="1" applyFont="1" applyFill="1"/>
    <xf numFmtId="41" fontId="12" fillId="0" borderId="9" xfId="0" applyNumberFormat="1" applyFont="1" applyBorder="1"/>
    <xf numFmtId="41" fontId="0" fillId="0" borderId="0" xfId="0" applyNumberFormat="1"/>
    <xf numFmtId="164" fontId="4" fillId="0" borderId="0" xfId="1" applyNumberFormat="1" applyFont="1"/>
    <xf numFmtId="164" fontId="3" fillId="0" borderId="0" xfId="1" applyNumberFormat="1" applyFont="1"/>
    <xf numFmtId="164" fontId="3" fillId="0" borderId="1" xfId="1" applyNumberFormat="1" applyFont="1" applyBorder="1"/>
    <xf numFmtId="0" fontId="19" fillId="0" borderId="0" xfId="0" applyFont="1"/>
    <xf numFmtId="0" fontId="2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9" fontId="3" fillId="0" borderId="0" xfId="3" applyFont="1"/>
    <xf numFmtId="165" fontId="3" fillId="0" borderId="0" xfId="2" applyNumberFormat="1" applyFont="1"/>
    <xf numFmtId="0" fontId="7" fillId="0" borderId="0" xfId="0" applyFont="1" applyAlignment="1">
      <alignment wrapText="1"/>
    </xf>
    <xf numFmtId="164" fontId="7" fillId="0" borderId="0" xfId="1" applyNumberFormat="1" applyFont="1" applyAlignment="1">
      <alignment wrapText="1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3" fillId="0" borderId="0" xfId="0" applyNumberFormat="1" applyFont="1"/>
    <xf numFmtId="164" fontId="7" fillId="0" borderId="0" xfId="1" applyNumberFormat="1" applyFont="1"/>
    <xf numFmtId="0" fontId="7" fillId="0" borderId="0" xfId="0" applyFont="1" applyAlignment="1">
      <alignment horizontal="left"/>
    </xf>
    <xf numFmtId="164" fontId="7" fillId="0" borderId="1" xfId="1" applyNumberFormat="1" applyFont="1" applyBorder="1"/>
    <xf numFmtId="164" fontId="4" fillId="4" borderId="0" xfId="1" applyNumberFormat="1" applyFont="1" applyFill="1"/>
    <xf numFmtId="0" fontId="7" fillId="0" borderId="1" xfId="0" applyFont="1" applyBorder="1"/>
    <xf numFmtId="0" fontId="7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07D0-6DD9-44E5-9BBB-2215BFFB8EE4}">
  <dimension ref="A1:D22"/>
  <sheetViews>
    <sheetView tabSelected="1" workbookViewId="0">
      <selection activeCell="D4" sqref="D4"/>
    </sheetView>
  </sheetViews>
  <sheetFormatPr defaultRowHeight="16.5" x14ac:dyDescent="0.3"/>
  <cols>
    <col min="1" max="1" width="5" style="1" customWidth="1"/>
    <col min="2" max="2" width="73.28515625" style="1" bestFit="1" customWidth="1"/>
    <col min="3" max="3" width="11.5703125" style="4" bestFit="1" customWidth="1"/>
    <col min="4" max="4" width="12.85546875" style="1" customWidth="1"/>
    <col min="5" max="16384" width="9.140625" style="1"/>
  </cols>
  <sheetData>
    <row r="1" spans="1:4" s="2" customFormat="1" ht="14.25" x14ac:dyDescent="0.2">
      <c r="A1" s="2" t="s">
        <v>0</v>
      </c>
      <c r="C1" s="3"/>
    </row>
    <row r="2" spans="1:4" s="2" customFormat="1" ht="14.25" x14ac:dyDescent="0.2">
      <c r="A2" s="2" t="s">
        <v>14</v>
      </c>
      <c r="C2" s="3"/>
    </row>
    <row r="4" spans="1:4" s="2" customFormat="1" ht="25.5" x14ac:dyDescent="0.25">
      <c r="A4" s="2" t="s">
        <v>1</v>
      </c>
      <c r="C4" s="3"/>
      <c r="D4" s="72" t="s">
        <v>68</v>
      </c>
    </row>
    <row r="5" spans="1:4" x14ac:dyDescent="0.3">
      <c r="B5" s="1" t="s">
        <v>12</v>
      </c>
      <c r="C5" s="4">
        <v>-335000</v>
      </c>
    </row>
    <row r="6" spans="1:4" x14ac:dyDescent="0.3">
      <c r="B6" s="1" t="s">
        <v>13</v>
      </c>
      <c r="C6" s="4">
        <v>500000</v>
      </c>
    </row>
    <row r="7" spans="1:4" x14ac:dyDescent="0.3">
      <c r="B7" s="1" t="s">
        <v>2</v>
      </c>
      <c r="C7" s="75">
        <v>-55288</v>
      </c>
      <c r="D7" s="7">
        <v>1</v>
      </c>
    </row>
    <row r="8" spans="1:4" x14ac:dyDescent="0.3">
      <c r="B8" s="2" t="s">
        <v>11</v>
      </c>
      <c r="C8" s="3">
        <f>SUM(C5:C7)</f>
        <v>109712</v>
      </c>
    </row>
    <row r="10" spans="1:4" s="2" customFormat="1" ht="14.25" x14ac:dyDescent="0.2">
      <c r="A10" s="2" t="s">
        <v>3</v>
      </c>
      <c r="C10" s="3"/>
    </row>
    <row r="11" spans="1:4" x14ac:dyDescent="0.3">
      <c r="B11" s="1" t="s">
        <v>2</v>
      </c>
      <c r="C11" s="4">
        <v>-173079</v>
      </c>
    </row>
    <row r="12" spans="1:4" x14ac:dyDescent="0.3">
      <c r="B12" s="1" t="s">
        <v>4</v>
      </c>
      <c r="C12" s="4">
        <v>-150000</v>
      </c>
    </row>
    <row r="13" spans="1:4" x14ac:dyDescent="0.3">
      <c r="B13" s="1" t="s">
        <v>5</v>
      </c>
      <c r="C13" s="5">
        <v>-232500</v>
      </c>
    </row>
    <row r="14" spans="1:4" ht="18" x14ac:dyDescent="0.3">
      <c r="B14" s="2" t="s">
        <v>6</v>
      </c>
      <c r="C14" s="76">
        <f>SUM(C11:C13)</f>
        <v>-555579</v>
      </c>
      <c r="D14" s="73">
        <v>2</v>
      </c>
    </row>
    <row r="16" spans="1:4" s="2" customFormat="1" ht="14.25" x14ac:dyDescent="0.2">
      <c r="A16" s="2" t="s">
        <v>7</v>
      </c>
      <c r="C16" s="3"/>
    </row>
    <row r="17" spans="1:4" x14ac:dyDescent="0.3">
      <c r="B17" s="1" t="s">
        <v>2</v>
      </c>
      <c r="C17" s="4">
        <v>-181271</v>
      </c>
    </row>
    <row r="18" spans="1:4" x14ac:dyDescent="0.3">
      <c r="B18" s="1" t="s">
        <v>8</v>
      </c>
      <c r="C18" s="4">
        <v>-150000</v>
      </c>
    </row>
    <row r="19" spans="1:4" ht="18" x14ac:dyDescent="0.3">
      <c r="B19" s="1" t="s">
        <v>5</v>
      </c>
      <c r="C19" s="5">
        <v>-241315</v>
      </c>
      <c r="D19" s="73"/>
    </row>
    <row r="20" spans="1:4" ht="18" x14ac:dyDescent="0.3">
      <c r="B20" s="2" t="s">
        <v>9</v>
      </c>
      <c r="C20" s="76">
        <f>SUM(C17:C19)</f>
        <v>-572586</v>
      </c>
      <c r="D20" s="73">
        <v>3</v>
      </c>
    </row>
    <row r="22" spans="1:4" s="2" customFormat="1" ht="14.25" x14ac:dyDescent="0.2">
      <c r="A22" s="2" t="s">
        <v>10</v>
      </c>
      <c r="C22" s="76">
        <f>C8+C14+C20</f>
        <v>-1018453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553A-FF40-4B33-A0DC-FF4756EB44E6}">
  <dimension ref="A1:G18"/>
  <sheetViews>
    <sheetView workbookViewId="0">
      <selection activeCell="A12" sqref="A12:E12"/>
    </sheetView>
  </sheetViews>
  <sheetFormatPr defaultRowHeight="16.5" x14ac:dyDescent="0.3"/>
  <cols>
    <col min="1" max="1" width="70.42578125" style="1" bestFit="1" customWidth="1"/>
    <col min="2" max="2" width="12.7109375" style="80" bestFit="1" customWidth="1"/>
    <col min="3" max="3" width="9.140625" style="83"/>
    <col min="4" max="4" width="9.140625" style="1"/>
    <col min="5" max="5" width="10.85546875" style="1" customWidth="1"/>
    <col min="6" max="16384" width="9.140625" style="1"/>
  </cols>
  <sheetData>
    <row r="1" spans="1:5" s="2" customFormat="1" ht="15" x14ac:dyDescent="0.25">
      <c r="A1" s="2" t="s">
        <v>61</v>
      </c>
      <c r="B1" s="79"/>
      <c r="C1" s="82"/>
    </row>
    <row r="3" spans="1:5" x14ac:dyDescent="0.3">
      <c r="A3" s="1" t="s">
        <v>62</v>
      </c>
      <c r="B3" s="80">
        <v>450000</v>
      </c>
      <c r="C3" s="90">
        <v>1</v>
      </c>
    </row>
    <row r="4" spans="1:5" x14ac:dyDescent="0.3">
      <c r="A4" s="1" t="s">
        <v>63</v>
      </c>
      <c r="B4" s="81">
        <v>1080000</v>
      </c>
      <c r="C4" s="91">
        <v>2</v>
      </c>
    </row>
    <row r="5" spans="1:5" x14ac:dyDescent="0.3">
      <c r="A5" s="2" t="s">
        <v>64</v>
      </c>
      <c r="B5" s="79">
        <f>SUM(B3:B4)</f>
        <v>1530000</v>
      </c>
    </row>
    <row r="7" spans="1:5" x14ac:dyDescent="0.3">
      <c r="A7" s="2" t="s">
        <v>65</v>
      </c>
      <c r="B7" s="79">
        <v>1018453</v>
      </c>
      <c r="C7" s="83" t="s">
        <v>67</v>
      </c>
    </row>
    <row r="9" spans="1:5" x14ac:dyDescent="0.3">
      <c r="A9" s="2" t="s">
        <v>66</v>
      </c>
      <c r="B9" s="96">
        <f>B5-B7</f>
        <v>511547</v>
      </c>
    </row>
    <row r="12" spans="1:5" ht="49.5" customHeight="1" x14ac:dyDescent="0.3">
      <c r="A12" s="98" t="s">
        <v>81</v>
      </c>
      <c r="B12" s="98"/>
      <c r="C12" s="98"/>
      <c r="D12" s="98"/>
      <c r="E12" s="98"/>
    </row>
    <row r="13" spans="1:5" x14ac:dyDescent="0.3">
      <c r="A13" s="88"/>
      <c r="B13" s="89"/>
      <c r="C13" s="88"/>
      <c r="D13" s="88"/>
      <c r="E13" s="88"/>
    </row>
    <row r="14" spans="1:5" x14ac:dyDescent="0.3">
      <c r="A14" s="7">
        <v>2</v>
      </c>
      <c r="B14" s="93"/>
      <c r="C14" s="6"/>
      <c r="D14" s="6"/>
      <c r="E14" s="6"/>
    </row>
    <row r="15" spans="1:5" x14ac:dyDescent="0.3">
      <c r="A15" s="6" t="s">
        <v>78</v>
      </c>
      <c r="B15" s="93">
        <v>5475000</v>
      </c>
      <c r="C15" s="6"/>
      <c r="D15" s="6"/>
      <c r="E15" s="6"/>
    </row>
    <row r="16" spans="1:5" x14ac:dyDescent="0.3">
      <c r="A16" s="94" t="s">
        <v>79</v>
      </c>
      <c r="B16" s="93">
        <v>-2500000</v>
      </c>
      <c r="C16" s="6"/>
      <c r="D16" s="6"/>
      <c r="E16" s="6"/>
    </row>
    <row r="17" spans="1:7" x14ac:dyDescent="0.3">
      <c r="A17" s="97" t="s">
        <v>80</v>
      </c>
      <c r="B17" s="95">
        <v>-1895000</v>
      </c>
      <c r="C17" s="6"/>
      <c r="D17" s="6"/>
      <c r="E17" s="6"/>
      <c r="G17" s="92"/>
    </row>
    <row r="18" spans="1:7" x14ac:dyDescent="0.3">
      <c r="A18" s="6" t="s">
        <v>82</v>
      </c>
      <c r="B18" s="93">
        <f>SUM(B15:B17)</f>
        <v>1080000</v>
      </c>
      <c r="C18" s="6"/>
      <c r="D18" s="6"/>
      <c r="E18" s="6"/>
    </row>
  </sheetData>
  <mergeCells count="1">
    <mergeCell ref="A12:E1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A9C88-7C7D-4331-8DA6-5BEC17F11754}">
  <dimension ref="A1:C16"/>
  <sheetViews>
    <sheetView workbookViewId="0">
      <selection activeCell="C4" sqref="C4"/>
    </sheetView>
  </sheetViews>
  <sheetFormatPr defaultRowHeight="16.5" x14ac:dyDescent="0.3"/>
  <cols>
    <col min="1" max="1" width="58" style="1" bestFit="1" customWidth="1"/>
    <col min="2" max="2" width="13.42578125" style="1" customWidth="1"/>
    <col min="3" max="3" width="21.140625" style="1" customWidth="1"/>
    <col min="4" max="16384" width="9.140625" style="1"/>
  </cols>
  <sheetData>
    <row r="1" spans="1:3" s="2" customFormat="1" ht="14.25" x14ac:dyDescent="0.2">
      <c r="A1" s="2" t="s">
        <v>73</v>
      </c>
    </row>
    <row r="2" spans="1:3" s="2" customFormat="1" ht="42.75" x14ac:dyDescent="0.2">
      <c r="B2" s="84" t="s">
        <v>69</v>
      </c>
      <c r="C2" s="84" t="s">
        <v>76</v>
      </c>
    </row>
    <row r="3" spans="1:3" s="2" customFormat="1" ht="14.25" x14ac:dyDescent="0.2">
      <c r="B3" s="85"/>
      <c r="C3" s="85"/>
    </row>
    <row r="4" spans="1:3" ht="30" customHeight="1" x14ac:dyDescent="0.3">
      <c r="A4" s="1" t="s">
        <v>77</v>
      </c>
      <c r="B4" s="87">
        <v>1734229</v>
      </c>
      <c r="C4" s="87">
        <v>2195096</v>
      </c>
    </row>
    <row r="5" spans="1:3" ht="30" customHeight="1" x14ac:dyDescent="0.3">
      <c r="A5" s="1" t="s">
        <v>70</v>
      </c>
      <c r="B5" s="80"/>
      <c r="C5" s="86">
        <v>0.27</v>
      </c>
    </row>
    <row r="6" spans="1:3" ht="30" customHeight="1" x14ac:dyDescent="0.3">
      <c r="A6" s="1" t="s">
        <v>71</v>
      </c>
      <c r="B6" s="80">
        <v>241</v>
      </c>
      <c r="C6" s="80">
        <v>470</v>
      </c>
    </row>
    <row r="7" spans="1:3" ht="30" customHeight="1" x14ac:dyDescent="0.3">
      <c r="A7" s="1" t="s">
        <v>72</v>
      </c>
      <c r="B7" s="80"/>
      <c r="C7" s="86">
        <v>0.95</v>
      </c>
    </row>
    <row r="8" spans="1:3" ht="30" customHeight="1" x14ac:dyDescent="0.3">
      <c r="A8" s="1" t="s">
        <v>74</v>
      </c>
      <c r="B8" s="87">
        <v>7196</v>
      </c>
      <c r="C8" s="87">
        <v>4670</v>
      </c>
    </row>
    <row r="9" spans="1:3" ht="30" customHeight="1" x14ac:dyDescent="0.3">
      <c r="A9" s="1" t="s">
        <v>75</v>
      </c>
      <c r="B9" s="80"/>
      <c r="C9" s="86">
        <v>0.35</v>
      </c>
    </row>
    <row r="10" spans="1:3" ht="20.100000000000001" customHeight="1" x14ac:dyDescent="0.3">
      <c r="B10" s="80"/>
      <c r="C10" s="80"/>
    </row>
    <row r="11" spans="1:3" x14ac:dyDescent="0.3">
      <c r="B11" s="80"/>
      <c r="C11" s="80"/>
    </row>
    <row r="12" spans="1:3" x14ac:dyDescent="0.3">
      <c r="B12" s="80"/>
      <c r="C12" s="80"/>
    </row>
    <row r="13" spans="1:3" x14ac:dyDescent="0.3">
      <c r="B13" s="80"/>
      <c r="C13" s="80"/>
    </row>
    <row r="14" spans="1:3" x14ac:dyDescent="0.3">
      <c r="B14" s="80"/>
      <c r="C14" s="86"/>
    </row>
    <row r="15" spans="1:3" x14ac:dyDescent="0.3">
      <c r="B15" s="80"/>
      <c r="C15" s="80"/>
    </row>
    <row r="16" spans="1:3" x14ac:dyDescent="0.3">
      <c r="B16" s="80"/>
      <c r="C16" s="80"/>
    </row>
  </sheetData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EA51B-CFB4-4A21-9684-3C64AE8CFF7F}">
  <dimension ref="A1:G73"/>
  <sheetViews>
    <sheetView topLeftCell="A51" workbookViewId="0">
      <selection activeCell="C78" sqref="C78"/>
    </sheetView>
  </sheetViews>
  <sheetFormatPr defaultRowHeight="15" x14ac:dyDescent="0.25"/>
  <cols>
    <col min="1" max="1" width="73.5703125" customWidth="1"/>
    <col min="2" max="4" width="15.7109375" customWidth="1"/>
    <col min="6" max="6" width="11.5703125" customWidth="1"/>
    <col min="7" max="7" width="10.5703125" bestFit="1" customWidth="1"/>
  </cols>
  <sheetData>
    <row r="1" spans="1:6" ht="15.75" x14ac:dyDescent="0.25">
      <c r="A1" s="8" t="s">
        <v>15</v>
      </c>
    </row>
    <row r="2" spans="1:6" ht="16.5" x14ac:dyDescent="0.3">
      <c r="A2" s="9" t="s">
        <v>16</v>
      </c>
      <c r="B2" s="1"/>
      <c r="C2" s="1"/>
      <c r="D2" s="1"/>
    </row>
    <row r="3" spans="1:6" ht="17.25" thickBot="1" x14ac:dyDescent="0.35">
      <c r="A3" s="9"/>
      <c r="B3" s="1"/>
      <c r="C3" s="1"/>
      <c r="D3" s="1"/>
    </row>
    <row r="4" spans="1:6" ht="16.5" x14ac:dyDescent="0.3">
      <c r="A4" s="67" t="s">
        <v>60</v>
      </c>
      <c r="B4" s="10"/>
      <c r="C4" s="10"/>
      <c r="D4" s="10"/>
      <c r="E4" s="11"/>
      <c r="F4" s="12"/>
    </row>
    <row r="5" spans="1:6" ht="17.25" x14ac:dyDescent="0.3">
      <c r="A5" s="68" t="s">
        <v>59</v>
      </c>
      <c r="B5" s="1"/>
      <c r="C5" s="1"/>
      <c r="D5" s="1"/>
      <c r="F5" s="13"/>
    </row>
    <row r="6" spans="1:6" ht="16.5" x14ac:dyDescent="0.3">
      <c r="A6" s="14" t="s">
        <v>17</v>
      </c>
      <c r="B6" s="1"/>
      <c r="C6" s="1"/>
      <c r="D6" s="1"/>
      <c r="F6" s="13"/>
    </row>
    <row r="7" spans="1:6" ht="17.25" x14ac:dyDescent="0.3">
      <c r="A7" s="15" t="s">
        <v>18</v>
      </c>
      <c r="B7" s="1"/>
      <c r="C7" s="1"/>
      <c r="D7" s="1"/>
      <c r="F7" s="13"/>
    </row>
    <row r="8" spans="1:6" ht="17.25" x14ac:dyDescent="0.3">
      <c r="A8" s="15" t="s">
        <v>19</v>
      </c>
      <c r="B8" s="1"/>
      <c r="C8" s="1"/>
      <c r="D8" s="1"/>
      <c r="F8" s="13"/>
    </row>
    <row r="9" spans="1:6" ht="17.25" x14ac:dyDescent="0.3">
      <c r="A9" s="15" t="s">
        <v>20</v>
      </c>
      <c r="B9" s="1"/>
      <c r="C9" s="1"/>
      <c r="D9" s="1"/>
      <c r="F9" s="13"/>
    </row>
    <row r="10" spans="1:6" ht="17.25" x14ac:dyDescent="0.3">
      <c r="A10" s="15" t="s">
        <v>21</v>
      </c>
      <c r="B10" s="1"/>
      <c r="C10" s="1"/>
      <c r="D10" s="1"/>
      <c r="F10" s="13"/>
    </row>
    <row r="11" spans="1:6" ht="15.75" x14ac:dyDescent="0.25">
      <c r="A11" s="16"/>
      <c r="F11" s="13"/>
    </row>
    <row r="12" spans="1:6" x14ac:dyDescent="0.25">
      <c r="A12" s="17" t="s">
        <v>22</v>
      </c>
      <c r="B12" s="18" t="s">
        <v>53</v>
      </c>
      <c r="C12" s="18" t="s">
        <v>54</v>
      </c>
      <c r="D12" s="18" t="s">
        <v>55</v>
      </c>
      <c r="F12" s="13"/>
    </row>
    <row r="13" spans="1:6" x14ac:dyDescent="0.25">
      <c r="A13" s="17" t="s">
        <v>26</v>
      </c>
      <c r="B13" s="19"/>
      <c r="C13" s="19"/>
      <c r="D13" s="19"/>
      <c r="F13" s="13"/>
    </row>
    <row r="14" spans="1:6" x14ac:dyDescent="0.25">
      <c r="A14" s="20" t="s">
        <v>27</v>
      </c>
      <c r="B14" s="19">
        <f>89+36</f>
        <v>125</v>
      </c>
      <c r="C14" s="19">
        <f>B16</f>
        <v>93</v>
      </c>
      <c r="D14" s="19">
        <f>C16</f>
        <v>61</v>
      </c>
      <c r="F14" s="13"/>
    </row>
    <row r="15" spans="1:6" x14ac:dyDescent="0.25">
      <c r="A15" s="20" t="s">
        <v>28</v>
      </c>
      <c r="B15" s="19">
        <v>32</v>
      </c>
      <c r="C15" s="19">
        <v>32</v>
      </c>
      <c r="D15" s="19">
        <v>32</v>
      </c>
      <c r="F15" s="13"/>
    </row>
    <row r="16" spans="1:6" x14ac:dyDescent="0.25">
      <c r="A16" s="20" t="s">
        <v>29</v>
      </c>
      <c r="B16" s="21">
        <f>B14-B15</f>
        <v>93</v>
      </c>
      <c r="C16" s="21">
        <f>C14-C15</f>
        <v>61</v>
      </c>
      <c r="D16" s="21">
        <f>D14-D15</f>
        <v>29</v>
      </c>
      <c r="F16" s="22"/>
    </row>
    <row r="17" spans="1:7" x14ac:dyDescent="0.25">
      <c r="A17" s="23" t="s">
        <v>30</v>
      </c>
      <c r="B17" s="24">
        <v>0</v>
      </c>
      <c r="C17" s="24">
        <v>0</v>
      </c>
      <c r="D17" s="24">
        <v>0</v>
      </c>
      <c r="F17" s="13"/>
    </row>
    <row r="18" spans="1:7" x14ac:dyDescent="0.25">
      <c r="A18" s="20"/>
      <c r="B18" s="19"/>
      <c r="C18" s="19"/>
      <c r="D18" s="19"/>
      <c r="F18" s="13"/>
    </row>
    <row r="19" spans="1:7" x14ac:dyDescent="0.25">
      <c r="A19" s="20"/>
      <c r="B19" s="19"/>
      <c r="C19" s="19"/>
      <c r="D19" s="19"/>
      <c r="F19" s="13"/>
    </row>
    <row r="20" spans="1:7" x14ac:dyDescent="0.25">
      <c r="A20" s="20"/>
      <c r="B20" s="19"/>
      <c r="C20" s="19"/>
      <c r="D20" s="19"/>
      <c r="F20" s="13"/>
    </row>
    <row r="21" spans="1:7" x14ac:dyDescent="0.25">
      <c r="A21" s="17" t="s">
        <v>31</v>
      </c>
      <c r="B21" s="19"/>
      <c r="C21" s="19"/>
      <c r="D21" s="19"/>
      <c r="F21" s="13"/>
    </row>
    <row r="22" spans="1:7" x14ac:dyDescent="0.25">
      <c r="A22" s="20" t="s">
        <v>27</v>
      </c>
      <c r="B22" s="19">
        <f>14+13</f>
        <v>27</v>
      </c>
      <c r="C22" s="19">
        <f>B24</f>
        <v>6.48</v>
      </c>
      <c r="D22" s="19">
        <v>0</v>
      </c>
      <c r="F22" s="13"/>
    </row>
    <row r="23" spans="1:7" x14ac:dyDescent="0.25">
      <c r="A23" s="20" t="s">
        <v>32</v>
      </c>
      <c r="B23" s="19">
        <v>20.52</v>
      </c>
      <c r="C23" s="19">
        <v>20.52</v>
      </c>
      <c r="D23" s="19">
        <v>20.52</v>
      </c>
      <c r="F23" s="13"/>
    </row>
    <row r="24" spans="1:7" x14ac:dyDescent="0.25">
      <c r="A24" s="20" t="s">
        <v>29</v>
      </c>
      <c r="B24" s="21">
        <f>B22-B23</f>
        <v>6.48</v>
      </c>
      <c r="C24" s="25">
        <f t="shared" ref="C24:D24" si="0">C22-C23</f>
        <v>-14.04</v>
      </c>
      <c r="D24" s="26">
        <f t="shared" si="0"/>
        <v>-20.52</v>
      </c>
      <c r="F24" s="13"/>
    </row>
    <row r="25" spans="1:7" x14ac:dyDescent="0.25">
      <c r="A25" s="23" t="s">
        <v>33</v>
      </c>
      <c r="B25" s="27">
        <v>0</v>
      </c>
      <c r="C25" s="28">
        <v>54615.75</v>
      </c>
      <c r="D25" s="28">
        <v>84381.333750000005</v>
      </c>
      <c r="F25" s="13"/>
      <c r="G25" s="29"/>
    </row>
    <row r="26" spans="1:7" x14ac:dyDescent="0.25">
      <c r="A26" s="20"/>
      <c r="B26" s="30"/>
      <c r="C26" s="30"/>
      <c r="D26" s="30"/>
      <c r="F26" s="13"/>
    </row>
    <row r="27" spans="1:7" ht="15.75" thickBot="1" x14ac:dyDescent="0.3">
      <c r="A27" s="23" t="s">
        <v>34</v>
      </c>
      <c r="B27" s="31">
        <f>B17+B25</f>
        <v>0</v>
      </c>
      <c r="C27" s="31">
        <f t="shared" ref="C27:D27" si="1">C17+C25</f>
        <v>54615.75</v>
      </c>
      <c r="D27" s="31">
        <f t="shared" si="1"/>
        <v>84381.333750000005</v>
      </c>
      <c r="F27" s="13"/>
    </row>
    <row r="28" spans="1:7" ht="15.75" thickTop="1" x14ac:dyDescent="0.25">
      <c r="A28" s="32"/>
      <c r="B28" s="33"/>
      <c r="C28" s="33"/>
      <c r="D28" s="33"/>
      <c r="F28" s="13"/>
    </row>
    <row r="29" spans="1:7" ht="16.5" x14ac:dyDescent="0.3">
      <c r="A29" s="14" t="s">
        <v>35</v>
      </c>
      <c r="B29" s="1"/>
      <c r="C29" s="1"/>
      <c r="D29" s="1"/>
      <c r="F29" s="13"/>
    </row>
    <row r="30" spans="1:7" ht="18" thickBot="1" x14ac:dyDescent="0.35">
      <c r="A30" s="34" t="s">
        <v>57</v>
      </c>
      <c r="B30" s="35"/>
      <c r="C30" s="35"/>
      <c r="D30" s="35"/>
      <c r="E30" s="36"/>
      <c r="F30" s="37"/>
    </row>
    <row r="31" spans="1:7" ht="15.75" x14ac:dyDescent="0.25">
      <c r="A31" s="38"/>
    </row>
    <row r="32" spans="1:7" ht="16.5" thickBot="1" x14ac:dyDescent="0.3">
      <c r="A32" s="38"/>
    </row>
    <row r="33" spans="1:6" ht="17.25" x14ac:dyDescent="0.3">
      <c r="A33" s="69" t="s">
        <v>56</v>
      </c>
      <c r="B33" s="39"/>
      <c r="C33" s="39"/>
      <c r="D33" s="40"/>
      <c r="E33" s="11"/>
      <c r="F33" s="12"/>
    </row>
    <row r="34" spans="1:6" ht="17.25" x14ac:dyDescent="0.3">
      <c r="A34" s="70" t="s">
        <v>36</v>
      </c>
      <c r="B34" s="41"/>
      <c r="C34" s="41"/>
      <c r="D34" s="42"/>
      <c r="F34" s="13"/>
    </row>
    <row r="35" spans="1:6" ht="17.25" x14ac:dyDescent="0.3">
      <c r="A35" s="43" t="s">
        <v>17</v>
      </c>
      <c r="B35" s="41"/>
      <c r="C35" s="41"/>
      <c r="D35" s="42"/>
      <c r="F35" s="13"/>
    </row>
    <row r="36" spans="1:6" ht="17.25" x14ac:dyDescent="0.3">
      <c r="A36" s="44" t="s">
        <v>37</v>
      </c>
      <c r="B36" s="41"/>
      <c r="C36" s="41"/>
      <c r="D36" s="42"/>
      <c r="F36" s="13"/>
    </row>
    <row r="37" spans="1:6" ht="17.25" x14ac:dyDescent="0.3">
      <c r="A37" s="44" t="s">
        <v>38</v>
      </c>
      <c r="B37" s="41"/>
      <c r="C37" s="41"/>
      <c r="D37" s="42"/>
      <c r="F37" s="13"/>
    </row>
    <row r="38" spans="1:6" ht="17.25" x14ac:dyDescent="0.3">
      <c r="A38" s="44" t="s">
        <v>39</v>
      </c>
      <c r="B38" s="41"/>
      <c r="C38" s="41"/>
      <c r="D38" s="42"/>
      <c r="F38" s="13"/>
    </row>
    <row r="39" spans="1:6" ht="17.25" x14ac:dyDescent="0.3">
      <c r="A39" s="44" t="s">
        <v>40</v>
      </c>
      <c r="B39" s="41"/>
      <c r="C39" s="41"/>
      <c r="D39" s="42"/>
      <c r="F39" s="13"/>
    </row>
    <row r="40" spans="1:6" ht="17.25" x14ac:dyDescent="0.3">
      <c r="A40" s="44" t="s">
        <v>41</v>
      </c>
      <c r="B40" s="41"/>
      <c r="C40" s="41"/>
      <c r="D40" s="42"/>
      <c r="F40" s="13"/>
    </row>
    <row r="41" spans="1:6" ht="15.75" x14ac:dyDescent="0.25">
      <c r="A41" s="45"/>
      <c r="B41" s="42"/>
      <c r="C41" s="42"/>
      <c r="D41" s="42"/>
      <c r="E41" s="46"/>
      <c r="F41" s="13"/>
    </row>
    <row r="42" spans="1:6" x14ac:dyDescent="0.25">
      <c r="A42" s="47" t="s">
        <v>22</v>
      </c>
      <c r="B42" s="18" t="s">
        <v>23</v>
      </c>
      <c r="C42" s="18" t="s">
        <v>24</v>
      </c>
      <c r="D42" s="18" t="s">
        <v>25</v>
      </c>
      <c r="F42" s="13"/>
    </row>
    <row r="43" spans="1:6" x14ac:dyDescent="0.25">
      <c r="A43" s="48" t="s">
        <v>26</v>
      </c>
      <c r="B43" s="19"/>
      <c r="C43" s="19"/>
      <c r="D43" s="19"/>
      <c r="F43" s="13"/>
    </row>
    <row r="44" spans="1:6" x14ac:dyDescent="0.25">
      <c r="A44" s="20" t="s">
        <v>42</v>
      </c>
      <c r="B44" s="19">
        <v>125</v>
      </c>
      <c r="C44" s="19">
        <f>B46</f>
        <v>95</v>
      </c>
      <c r="D44" s="19">
        <f>C46</f>
        <v>65</v>
      </c>
      <c r="F44" s="13"/>
    </row>
    <row r="45" spans="1:6" x14ac:dyDescent="0.25">
      <c r="A45" s="20" t="s">
        <v>28</v>
      </c>
      <c r="B45" s="19">
        <v>30</v>
      </c>
      <c r="C45" s="19">
        <v>30</v>
      </c>
      <c r="D45" s="19">
        <v>30</v>
      </c>
      <c r="F45" s="13"/>
    </row>
    <row r="46" spans="1:6" x14ac:dyDescent="0.25">
      <c r="A46" s="20" t="s">
        <v>29</v>
      </c>
      <c r="B46" s="21">
        <f>B44-B45</f>
        <v>95</v>
      </c>
      <c r="C46" s="21">
        <f t="shared" ref="C46:D46" si="2">C44-C45</f>
        <v>65</v>
      </c>
      <c r="D46" s="21">
        <f t="shared" si="2"/>
        <v>35</v>
      </c>
      <c r="F46" s="13"/>
    </row>
    <row r="47" spans="1:6" x14ac:dyDescent="0.25">
      <c r="A47" s="23" t="s">
        <v>30</v>
      </c>
      <c r="B47" s="27">
        <v>0</v>
      </c>
      <c r="C47" s="27">
        <v>0</v>
      </c>
      <c r="D47" s="27">
        <v>0</v>
      </c>
      <c r="F47" s="13"/>
    </row>
    <row r="48" spans="1:6" x14ac:dyDescent="0.25">
      <c r="A48" s="20"/>
      <c r="B48" s="19"/>
      <c r="C48" s="19"/>
      <c r="D48" s="19"/>
      <c r="F48" s="13"/>
    </row>
    <row r="49" spans="1:6" x14ac:dyDescent="0.25">
      <c r="A49" s="48" t="s">
        <v>31</v>
      </c>
      <c r="B49" s="19"/>
      <c r="C49" s="19"/>
      <c r="D49" s="19"/>
      <c r="F49" s="13"/>
    </row>
    <row r="50" spans="1:6" x14ac:dyDescent="0.25">
      <c r="A50" s="20" t="s">
        <v>42</v>
      </c>
      <c r="B50" s="19">
        <v>27</v>
      </c>
      <c r="C50" s="19">
        <f>0</f>
        <v>0</v>
      </c>
      <c r="D50" s="19">
        <v>0</v>
      </c>
      <c r="F50" s="13"/>
    </row>
    <row r="51" spans="1:6" x14ac:dyDescent="0.25">
      <c r="A51" s="20" t="s">
        <v>43</v>
      </c>
      <c r="B51" s="49">
        <v>68.400000000000006</v>
      </c>
      <c r="C51" s="49">
        <v>70.400000000000006</v>
      </c>
      <c r="D51" s="49">
        <v>70.400000000000006</v>
      </c>
      <c r="F51" s="13"/>
    </row>
    <row r="52" spans="1:6" x14ac:dyDescent="0.25">
      <c r="A52" s="20" t="s">
        <v>29</v>
      </c>
      <c r="B52" s="26">
        <f>B50-B51</f>
        <v>-41.400000000000006</v>
      </c>
      <c r="C52" s="26">
        <f t="shared" ref="C52:D52" si="3">C50-C51</f>
        <v>-70.400000000000006</v>
      </c>
      <c r="D52" s="26">
        <f t="shared" si="3"/>
        <v>-70.400000000000006</v>
      </c>
      <c r="F52" s="13"/>
    </row>
    <row r="53" spans="1:6" x14ac:dyDescent="0.25">
      <c r="A53" s="23" t="s">
        <v>33</v>
      </c>
      <c r="B53" s="28">
        <v>155287.5</v>
      </c>
      <c r="C53" s="28">
        <v>273078.75</v>
      </c>
      <c r="D53" s="28">
        <v>281271.11249999999</v>
      </c>
      <c r="F53" s="50"/>
    </row>
    <row r="54" spans="1:6" x14ac:dyDescent="0.25">
      <c r="A54" s="20"/>
      <c r="B54" s="19"/>
      <c r="C54" s="19"/>
      <c r="D54" s="19"/>
      <c r="F54" s="13"/>
    </row>
    <row r="55" spans="1:6" s="52" customFormat="1" ht="15.75" thickBot="1" x14ac:dyDescent="0.3">
      <c r="A55" s="23" t="s">
        <v>44</v>
      </c>
      <c r="B55" s="51">
        <f>B53</f>
        <v>155287.5</v>
      </c>
      <c r="C55" s="51">
        <f t="shared" ref="C55:D55" si="4">C53</f>
        <v>273078.75</v>
      </c>
      <c r="D55" s="51">
        <f t="shared" si="4"/>
        <v>281271.11249999999</v>
      </c>
      <c r="F55" s="53"/>
    </row>
    <row r="56" spans="1:6" ht="15.75" thickTop="1" x14ac:dyDescent="0.25">
      <c r="A56" s="54" t="s">
        <v>45</v>
      </c>
      <c r="B56" s="55">
        <v>100000</v>
      </c>
      <c r="C56" s="55">
        <v>100000</v>
      </c>
      <c r="D56" s="55">
        <v>100000</v>
      </c>
      <c r="F56" s="13"/>
    </row>
    <row r="57" spans="1:6" ht="18.75" customHeight="1" x14ac:dyDescent="0.25">
      <c r="A57" s="54" t="s">
        <v>46</v>
      </c>
      <c r="B57" s="28">
        <f>B55-B56</f>
        <v>55287.5</v>
      </c>
      <c r="C57" s="28">
        <f>C55-C56</f>
        <v>173078.75</v>
      </c>
      <c r="D57" s="28">
        <f>D55-D56</f>
        <v>181271.11249999999</v>
      </c>
      <c r="F57" s="13"/>
    </row>
    <row r="58" spans="1:6" x14ac:dyDescent="0.25">
      <c r="A58" s="20"/>
      <c r="B58" s="19"/>
      <c r="C58" s="19"/>
      <c r="D58" s="19"/>
      <c r="F58" s="13"/>
    </row>
    <row r="59" spans="1:6" x14ac:dyDescent="0.25">
      <c r="A59" s="23" t="s">
        <v>47</v>
      </c>
      <c r="B59" s="19"/>
      <c r="C59" s="19"/>
      <c r="D59" s="19"/>
      <c r="F59" s="13"/>
    </row>
    <row r="60" spans="1:6" x14ac:dyDescent="0.25">
      <c r="A60" s="20" t="s">
        <v>48</v>
      </c>
      <c r="B60" s="19"/>
      <c r="C60" s="56">
        <v>184000</v>
      </c>
      <c r="D60" s="56">
        <f>C60*1.04</f>
        <v>191360</v>
      </c>
      <c r="F60" s="13"/>
    </row>
    <row r="61" spans="1:6" x14ac:dyDescent="0.25">
      <c r="A61" s="20" t="s">
        <v>83</v>
      </c>
      <c r="B61" s="21"/>
      <c r="C61" s="57">
        <v>48500</v>
      </c>
      <c r="D61" s="57">
        <f>C61*1.03</f>
        <v>49955</v>
      </c>
      <c r="F61" s="13"/>
    </row>
    <row r="62" spans="1:6" x14ac:dyDescent="0.25">
      <c r="A62" s="20" t="s">
        <v>49</v>
      </c>
      <c r="B62" s="19"/>
      <c r="C62" s="56">
        <f>SUM(C60:C61)</f>
        <v>232500</v>
      </c>
      <c r="D62" s="56">
        <f t="shared" ref="D62" si="5">SUM(D60:D61)</f>
        <v>241315</v>
      </c>
      <c r="F62" s="13"/>
    </row>
    <row r="63" spans="1:6" ht="15.75" thickBot="1" x14ac:dyDescent="0.3">
      <c r="A63" s="58" t="s">
        <v>50</v>
      </c>
      <c r="B63" s="59">
        <f>B57</f>
        <v>55287.5</v>
      </c>
      <c r="C63" s="59">
        <f>C57+C62</f>
        <v>405578.75</v>
      </c>
      <c r="D63" s="59">
        <f t="shared" ref="D63" si="6">D57+D62</f>
        <v>422586.11249999999</v>
      </c>
      <c r="F63" s="13"/>
    </row>
    <row r="64" spans="1:6" x14ac:dyDescent="0.25">
      <c r="A64" s="20"/>
      <c r="F64" s="13"/>
    </row>
    <row r="65" spans="1:6" s="52" customFormat="1" x14ac:dyDescent="0.25">
      <c r="A65" s="60" t="s">
        <v>51</v>
      </c>
      <c r="B65" s="61">
        <v>0</v>
      </c>
      <c r="C65" s="62">
        <v>150000</v>
      </c>
      <c r="D65" s="62">
        <v>150000</v>
      </c>
      <c r="F65" s="53"/>
    </row>
    <row r="66" spans="1:6" x14ac:dyDescent="0.25">
      <c r="A66" s="20"/>
      <c r="B66" s="19"/>
      <c r="C66" s="56"/>
      <c r="D66" s="56"/>
      <c r="F66" s="13"/>
    </row>
    <row r="67" spans="1:6" s="52" customFormat="1" ht="15.75" thickBot="1" x14ac:dyDescent="0.3">
      <c r="A67" s="63" t="s">
        <v>52</v>
      </c>
      <c r="B67" s="71">
        <f>B63+B65</f>
        <v>55287.5</v>
      </c>
      <c r="C67" s="71">
        <f t="shared" ref="C67:D67" si="7">C63+C65</f>
        <v>555578.75</v>
      </c>
      <c r="D67" s="71">
        <f t="shared" si="7"/>
        <v>572586.11250000005</v>
      </c>
      <c r="F67" s="53"/>
    </row>
    <row r="68" spans="1:6" ht="18" thickTop="1" x14ac:dyDescent="0.25">
      <c r="A68" s="64"/>
      <c r="B68" s="74">
        <v>1</v>
      </c>
      <c r="C68" s="74">
        <v>2</v>
      </c>
      <c r="D68" s="74">
        <v>3</v>
      </c>
      <c r="F68" s="13"/>
    </row>
    <row r="69" spans="1:6" ht="15.75" thickBot="1" x14ac:dyDescent="0.3">
      <c r="A69" s="65" t="s">
        <v>58</v>
      </c>
      <c r="B69" s="66"/>
      <c r="C69" s="66"/>
      <c r="D69" s="77">
        <f>D67+C67+B67</f>
        <v>1183452.3625</v>
      </c>
      <c r="E69" s="36"/>
      <c r="F69" s="37"/>
    </row>
    <row r="73" spans="1:6" x14ac:dyDescent="0.25">
      <c r="D73" s="78"/>
    </row>
  </sheetData>
  <pageMargins left="0.2" right="0.2" top="0.5" bottom="0.5" header="0.3" footer="0.3"/>
  <pageSetup scale="80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Overview</vt:lpstr>
      <vt:lpstr>Source &amp; Use Funds</vt:lpstr>
      <vt:lpstr>Student Program Outcomes</vt:lpstr>
      <vt:lpstr>Details</vt:lpstr>
      <vt:lpstr>Details!Print_Area</vt:lpstr>
      <vt:lpstr>Overview!Print_Area</vt:lpstr>
      <vt:lpstr>'Source &amp; Use Funds'!Print_Area</vt:lpstr>
      <vt:lpstr>'Student Program Outcomes'!Print_Area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Viviano</dc:creator>
  <cp:lastModifiedBy>Stephanie Viviano</cp:lastModifiedBy>
  <cp:lastPrinted>2026-01-09T14:30:19Z</cp:lastPrinted>
  <dcterms:created xsi:type="dcterms:W3CDTF">2026-01-09T13:10:47Z</dcterms:created>
  <dcterms:modified xsi:type="dcterms:W3CDTF">2026-01-09T16:34:53Z</dcterms:modified>
</cp:coreProperties>
</file>