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oard\Board Meetings and Schedule\2024-2025 Board\2025-03-25 Board of Directors Meeting\Finance\"/>
    </mc:Choice>
  </mc:AlternateContent>
  <xr:revisionPtr revIDLastSave="0" documentId="8_{3F8349CB-0120-4FED-96A4-345F85FBA866}" xr6:coauthVersionLast="47" xr6:coauthVersionMax="47" xr10:uidLastSave="{00000000-0000-0000-0000-000000000000}"/>
  <bookViews>
    <workbookView xWindow="-120" yWindow="-120" windowWidth="29040" windowHeight="15840" xr2:uid="{9CBDA532-5E6B-4FC7-BAAE-2EFA965443AD}"/>
  </bookViews>
  <sheets>
    <sheet name="Summary" sheetId="1" r:id="rId1"/>
    <sheet name="Details" sheetId="2" r:id="rId2"/>
  </sheets>
  <definedNames>
    <definedName name="_xlnm.Print_Area" localSheetId="0">Summary!$A$1:$H$13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3" i="1"/>
  <c r="H13" i="1" s="1"/>
  <c r="G8" i="1"/>
  <c r="G9" i="1" s="1"/>
  <c r="H9" i="1" s="1"/>
  <c r="H6" i="1"/>
  <c r="H5" i="1"/>
  <c r="H8" i="1" l="1"/>
  <c r="H7" i="1"/>
  <c r="D57" i="2"/>
  <c r="G51" i="2"/>
  <c r="D51" i="2"/>
  <c r="C51" i="2"/>
  <c r="B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F51" i="2"/>
  <c r="H51" i="2" s="1"/>
  <c r="B33" i="2"/>
  <c r="B53" i="2" s="1"/>
  <c r="B55" i="2" s="1"/>
  <c r="J31" i="2"/>
  <c r="I31" i="2"/>
  <c r="H31" i="2"/>
  <c r="G31" i="2"/>
  <c r="F31" i="2"/>
  <c r="B31" i="2"/>
  <c r="G26" i="2"/>
  <c r="E26" i="2"/>
  <c r="B26" i="2"/>
  <c r="H25" i="2"/>
  <c r="F26" i="2"/>
  <c r="H24" i="2"/>
  <c r="H26" i="2" s="1"/>
  <c r="N18" i="2"/>
  <c r="J18" i="2"/>
  <c r="G18" i="2"/>
  <c r="E18" i="2"/>
  <c r="B18" i="2"/>
  <c r="H16" i="2"/>
  <c r="H15" i="2"/>
  <c r="K15" i="2" s="1"/>
  <c r="F18" i="2"/>
  <c r="F33" i="2" s="1"/>
  <c r="N11" i="2"/>
  <c r="N20" i="2" s="1"/>
  <c r="J11" i="2"/>
  <c r="J20" i="2" s="1"/>
  <c r="K20" i="2" s="1"/>
  <c r="I11" i="2"/>
  <c r="G11" i="2"/>
  <c r="G33" i="2" s="1"/>
  <c r="G35" i="2" s="1"/>
  <c r="F11" i="2"/>
  <c r="B11" i="2"/>
  <c r="H10" i="2"/>
  <c r="H9" i="2"/>
  <c r="K9" i="2" s="1"/>
  <c r="E9" i="2"/>
  <c r="H8" i="2"/>
  <c r="E8" i="2"/>
  <c r="E11" i="2" s="1"/>
  <c r="E33" i="2" s="1"/>
  <c r="E35" i="2" s="1"/>
  <c r="E53" i="2" s="1"/>
  <c r="E55" i="2" s="1"/>
  <c r="H7" i="2"/>
  <c r="K7" i="2" s="1"/>
  <c r="E7" i="2"/>
  <c r="H6" i="2"/>
  <c r="H11" i="2" s="1"/>
  <c r="E6" i="2"/>
  <c r="K6" i="2" s="1"/>
  <c r="K5" i="2"/>
  <c r="K11" i="2" l="1"/>
  <c r="F35" i="2"/>
  <c r="F53" i="2"/>
  <c r="F55" i="2" s="1"/>
  <c r="K8" i="2"/>
  <c r="B35" i="2"/>
  <c r="H14" i="2"/>
  <c r="H18" i="2" l="1"/>
  <c r="K14" i="2"/>
  <c r="K18" i="2" l="1"/>
  <c r="H33" i="2"/>
  <c r="H35" i="2" l="1"/>
  <c r="K35" i="2" s="1"/>
  <c r="H53" i="2"/>
  <c r="K53" i="2" s="1"/>
  <c r="E11" i="1" l="1"/>
  <c r="E8" i="1"/>
  <c r="E7" i="1"/>
  <c r="E6" i="1"/>
  <c r="E5" i="1"/>
  <c r="E9" i="1" l="1"/>
  <c r="C9" i="1"/>
  <c r="C13" i="1" s="1"/>
  <c r="D9" i="1"/>
  <c r="D13" i="1" l="1"/>
  <c r="E13" i="1" s="1"/>
</calcChain>
</file>

<file path=xl/sharedStrings.xml><?xml version="1.0" encoding="utf-8"?>
<sst xmlns="http://schemas.openxmlformats.org/spreadsheetml/2006/main" count="77" uniqueCount="75">
  <si>
    <t>FINANCIAL STATEMENT SUMMARY</t>
  </si>
  <si>
    <t>REVENUE</t>
  </si>
  <si>
    <t>ACTUALS</t>
  </si>
  <si>
    <t>BUDGET</t>
  </si>
  <si>
    <t>VARIANCE</t>
  </si>
  <si>
    <t>Sponsorships</t>
  </si>
  <si>
    <t>Tickets &amp; Tables</t>
  </si>
  <si>
    <t>Fund a Need</t>
  </si>
  <si>
    <t>TOTAL REVENUE</t>
  </si>
  <si>
    <t>EXPENSES</t>
  </si>
  <si>
    <t>NET INCOME</t>
  </si>
  <si>
    <t>Night for Champions</t>
  </si>
  <si>
    <t>2024 Actuals</t>
  </si>
  <si>
    <t>Quantity Goal</t>
  </si>
  <si>
    <t>Sponsorship/ Ticket Level</t>
  </si>
  <si>
    <t>Monetary Goal</t>
  </si>
  <si>
    <t>Financials To Date</t>
  </si>
  <si>
    <t>Funds Committed</t>
  </si>
  <si>
    <t>Received and Committed</t>
  </si>
  <si>
    <t>Quantity Sold</t>
  </si>
  <si>
    <t>Total Tickets Sold</t>
  </si>
  <si>
    <t>%</t>
  </si>
  <si>
    <t>Tickets Per</t>
  </si>
  <si>
    <t>seats at capacity</t>
  </si>
  <si>
    <t>Sponsorship</t>
  </si>
  <si>
    <t xml:space="preserve">  Principal Sponsor</t>
  </si>
  <si>
    <t xml:space="preserve">  Graduate Sponsor </t>
  </si>
  <si>
    <t xml:space="preserve">  Sophomore Sponsor </t>
  </si>
  <si>
    <t xml:space="preserve">  Freshman Sponsor </t>
  </si>
  <si>
    <t xml:space="preserve">  Event Underwriter </t>
  </si>
  <si>
    <t xml:space="preserve">  Custom Sponsors</t>
  </si>
  <si>
    <t>Sponsorship Total</t>
  </si>
  <si>
    <t>Tickets</t>
  </si>
  <si>
    <t xml:space="preserve">  Table Patron</t>
  </si>
  <si>
    <t xml:space="preserve">  General Tickets</t>
  </si>
  <si>
    <t xml:space="preserve">  Discounted Tickets for CCPS</t>
  </si>
  <si>
    <t xml:space="preserve">  Comp (Students, Staff, Speakers, In-kind)</t>
  </si>
  <si>
    <t>Tickets Total</t>
  </si>
  <si>
    <t xml:space="preserve"> Cash &amp; In-kind Sold Tickets Total</t>
  </si>
  <si>
    <t>Other Income</t>
  </si>
  <si>
    <t xml:space="preserve">  Live Auction</t>
  </si>
  <si>
    <t xml:space="preserve">  Fund a Need</t>
  </si>
  <si>
    <t xml:space="preserve">  Donations </t>
  </si>
  <si>
    <t>Other Income Total</t>
  </si>
  <si>
    <t>GTD 300</t>
  </si>
  <si>
    <t xml:space="preserve">Gift in Kind </t>
  </si>
  <si>
    <t xml:space="preserve"> Event Sponsor (verified value to event) </t>
  </si>
  <si>
    <t>Gift In-Kind Total</t>
  </si>
  <si>
    <t>Cash Subtotal</t>
  </si>
  <si>
    <t>Gross Cash Income</t>
  </si>
  <si>
    <t>Expenses</t>
  </si>
  <si>
    <t>2024 Budget</t>
  </si>
  <si>
    <t>2025 Proposed Budget</t>
  </si>
  <si>
    <t xml:space="preserve"> Contracted To Be Paid </t>
  </si>
  <si>
    <t>Total Spent</t>
  </si>
  <si>
    <t>Advertising</t>
  </si>
  <si>
    <t>Collateral (Design, printing and mailing)</t>
  </si>
  <si>
    <t>Valet</t>
  </si>
  <si>
    <t>Food/Beverage</t>
  </si>
  <si>
    <t>Materials/Décor</t>
  </si>
  <si>
    <t>AV (equipment, event production, and video production)</t>
  </si>
  <si>
    <t>Auction (auctioneer, auction packages)</t>
  </si>
  <si>
    <t>Photography</t>
  </si>
  <si>
    <t>School Services</t>
  </si>
  <si>
    <t>Chairman's Reception</t>
  </si>
  <si>
    <t>Band/Entertainment</t>
  </si>
  <si>
    <t>Rooms (Sponsor benefits)</t>
  </si>
  <si>
    <t>Fees (CC processing fees - offset to revenue)</t>
  </si>
  <si>
    <t xml:space="preserve"> Expense Total</t>
  </si>
  <si>
    <t>Net Cash</t>
  </si>
  <si>
    <t>ESTIMATED Net Cash &amp; GIK</t>
  </si>
  <si>
    <t>2025 NIGHT FOR CHAMPIONS</t>
  </si>
  <si>
    <t>Donations/Auction</t>
  </si>
  <si>
    <t>PY ACTUALS</t>
  </si>
  <si>
    <t>VARIANCE 2005 vs.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</si>
</sst>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1"/>
      <color indexed="23"/>
      <name val="Century Gothic"/>
      <family val="2"/>
    </font>
    <font>
      <sz val="11"/>
      <name val="Arial"/>
      <family val="2"/>
    </font>
    <font>
      <b/>
      <sz val="11"/>
      <color indexed="23"/>
      <name val="Century Gothic"/>
      <family val="2"/>
    </font>
    <font>
      <b/>
      <sz val="10"/>
      <name val="Century Gothic"/>
      <family val="2"/>
    </font>
    <font>
      <b/>
      <u/>
      <sz val="11"/>
      <name val="Century Gothic"/>
      <family val="2"/>
    </font>
    <font>
      <b/>
      <u/>
      <sz val="11"/>
      <color indexed="23"/>
      <name val="Century Gothic"/>
      <family val="2"/>
    </font>
    <font>
      <sz val="11"/>
      <name val="Century Gothic"/>
      <family val="2"/>
    </font>
    <font>
      <i/>
      <sz val="11"/>
      <name val="Century Gothic"/>
      <family val="2"/>
    </font>
    <font>
      <sz val="11"/>
      <color indexed="23"/>
      <name val="Arial"/>
      <family val="2"/>
    </font>
    <font>
      <b/>
      <sz val="11"/>
      <color rgb="FFFF0000"/>
      <name val="Century Gothic"/>
      <family val="2"/>
    </font>
    <font>
      <i/>
      <sz val="11"/>
      <color indexed="23"/>
      <name val="Century Gothic"/>
      <family val="2"/>
    </font>
    <font>
      <b/>
      <i/>
      <sz val="11"/>
      <name val="Century Gothic"/>
      <family val="2"/>
    </font>
    <font>
      <b/>
      <sz val="11"/>
      <color theme="0" tint="-0.499984740745262"/>
      <name val="Century Gothic"/>
      <family val="2"/>
    </font>
    <font>
      <u/>
      <sz val="11"/>
      <name val="Century Gothic"/>
      <family val="2"/>
    </font>
    <font>
      <b/>
      <sz val="11"/>
      <color indexed="52"/>
      <name val="Century Gothic"/>
      <family val="2"/>
    </font>
    <font>
      <b/>
      <sz val="11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15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43" fontId="0" fillId="0" borderId="0" xfId="0" applyNumberFormat="1"/>
    <xf numFmtId="0" fontId="4" fillId="0" borderId="2" xfId="3" applyFont="1" applyBorder="1" applyAlignment="1">
      <alignment wrapText="1"/>
    </xf>
    <xf numFmtId="42" fontId="5" fillId="0" borderId="2" xfId="3" applyNumberFormat="1" applyFont="1" applyBorder="1"/>
    <xf numFmtId="0" fontId="4" fillId="0" borderId="4" xfId="3" applyFont="1" applyBorder="1" applyAlignment="1">
      <alignment horizontal="right"/>
    </xf>
    <xf numFmtId="0" fontId="6" fillId="0" borderId="0" xfId="3" applyFont="1"/>
    <xf numFmtId="0" fontId="6" fillId="2" borderId="0" xfId="3" applyFont="1" applyFill="1"/>
    <xf numFmtId="42" fontId="7" fillId="0" borderId="2" xfId="3" applyNumberFormat="1" applyFont="1" applyBorder="1" applyAlignment="1">
      <alignment horizontal="center" wrapText="1"/>
    </xf>
    <xf numFmtId="37" fontId="4" fillId="0" borderId="2" xfId="3" applyNumberFormat="1" applyFont="1" applyBorder="1" applyAlignment="1">
      <alignment horizontal="center" wrapText="1"/>
    </xf>
    <xf numFmtId="42" fontId="8" fillId="0" borderId="2" xfId="3" applyNumberFormat="1" applyFont="1" applyBorder="1" applyAlignment="1">
      <alignment horizontal="center" wrapText="1"/>
    </xf>
    <xf numFmtId="42" fontId="4" fillId="0" borderId="2" xfId="3" applyNumberFormat="1" applyFont="1" applyBorder="1" applyAlignment="1">
      <alignment horizontal="center" wrapText="1"/>
    </xf>
    <xf numFmtId="42" fontId="4" fillId="3" borderId="2" xfId="3" applyNumberFormat="1" applyFont="1" applyFill="1" applyBorder="1" applyAlignment="1">
      <alignment horizontal="center" wrapText="1"/>
    </xf>
    <xf numFmtId="44" fontId="4" fillId="4" borderId="2" xfId="2" applyFont="1" applyFill="1" applyBorder="1" applyAlignment="1">
      <alignment horizontal="center" wrapText="1"/>
    </xf>
    <xf numFmtId="44" fontId="4" fillId="5" borderId="2" xfId="2" applyFont="1" applyFill="1" applyBorder="1" applyAlignment="1">
      <alignment horizontal="center" wrapText="1"/>
    </xf>
    <xf numFmtId="0" fontId="4" fillId="0" borderId="2" xfId="3" applyFont="1" applyBorder="1" applyAlignment="1">
      <alignment horizontal="center" wrapText="1"/>
    </xf>
    <xf numFmtId="9" fontId="4" fillId="0" borderId="2" xfId="3" applyNumberFormat="1" applyFont="1" applyBorder="1" applyAlignment="1">
      <alignment horizontal="center"/>
    </xf>
    <xf numFmtId="0" fontId="6" fillId="0" borderId="0" xfId="3" applyFont="1" applyAlignment="1">
      <alignment wrapText="1"/>
    </xf>
    <xf numFmtId="0" fontId="6" fillId="2" borderId="0" xfId="3" applyFont="1" applyFill="1" applyAlignment="1">
      <alignment wrapText="1"/>
    </xf>
    <xf numFmtId="0" fontId="9" fillId="0" borderId="2" xfId="3" applyFont="1" applyBorder="1" applyAlignment="1">
      <alignment wrapText="1"/>
    </xf>
    <xf numFmtId="42" fontId="10" fillId="0" borderId="2" xfId="3" applyNumberFormat="1" applyFont="1" applyBorder="1"/>
    <xf numFmtId="37" fontId="9" fillId="0" borderId="2" xfId="3" applyNumberFormat="1" applyFont="1" applyBorder="1" applyAlignment="1">
      <alignment horizontal="center"/>
    </xf>
    <xf numFmtId="42" fontId="9" fillId="0" borderId="2" xfId="3" applyNumberFormat="1" applyFont="1" applyBorder="1"/>
    <xf numFmtId="42" fontId="9" fillId="0" borderId="2" xfId="3" applyNumberFormat="1" applyFont="1" applyBorder="1" applyAlignment="1">
      <alignment horizontal="center"/>
    </xf>
    <xf numFmtId="42" fontId="4" fillId="3" borderId="2" xfId="3" applyNumberFormat="1" applyFont="1" applyFill="1" applyBorder="1" applyAlignment="1">
      <alignment horizontal="center"/>
    </xf>
    <xf numFmtId="44" fontId="9" fillId="4" borderId="2" xfId="2" applyFont="1" applyFill="1" applyBorder="1" applyAlignment="1">
      <alignment horizontal="right"/>
    </xf>
    <xf numFmtId="44" fontId="9" fillId="5" borderId="2" xfId="2" applyFont="1" applyFill="1" applyBorder="1" applyAlignment="1">
      <alignment horizontal="right"/>
    </xf>
    <xf numFmtId="0" fontId="4" fillId="0" borderId="2" xfId="3" applyFont="1" applyBorder="1" applyAlignment="1">
      <alignment horizontal="center"/>
    </xf>
    <xf numFmtId="42" fontId="7" fillId="0" borderId="2" xfId="3" applyNumberFormat="1" applyFont="1" applyBorder="1"/>
    <xf numFmtId="37" fontId="4" fillId="0" borderId="2" xfId="3" applyNumberFormat="1" applyFont="1" applyBorder="1" applyAlignment="1">
      <alignment horizontal="center"/>
    </xf>
    <xf numFmtId="42" fontId="4" fillId="0" borderId="2" xfId="3" applyNumberFormat="1" applyFont="1" applyBorder="1"/>
    <xf numFmtId="42" fontId="4" fillId="0" borderId="2" xfId="3" applyNumberFormat="1" applyFont="1" applyBorder="1" applyAlignment="1">
      <alignment horizontal="center"/>
    </xf>
    <xf numFmtId="42" fontId="11" fillId="3" borderId="2" xfId="3" applyNumberFormat="1" applyFont="1" applyFill="1" applyBorder="1" applyAlignment="1">
      <alignment horizontal="right"/>
    </xf>
    <xf numFmtId="44" fontId="4" fillId="4" borderId="2" xfId="2" applyFont="1" applyFill="1" applyBorder="1" applyAlignment="1">
      <alignment horizontal="right"/>
    </xf>
    <xf numFmtId="44" fontId="4" fillId="5" borderId="2" xfId="2" applyFont="1" applyFill="1" applyBorder="1" applyAlignment="1">
      <alignment horizontal="right"/>
    </xf>
    <xf numFmtId="0" fontId="11" fillId="0" borderId="2" xfId="3" applyFont="1" applyBorder="1" applyAlignment="1">
      <alignment horizontal="center"/>
    </xf>
    <xf numFmtId="9" fontId="11" fillId="0" borderId="2" xfId="3" applyNumberFormat="1" applyFont="1" applyBorder="1" applyAlignment="1">
      <alignment horizontal="right"/>
    </xf>
    <xf numFmtId="0" fontId="11" fillId="0" borderId="2" xfId="3" applyFont="1" applyBorder="1" applyAlignment="1">
      <alignment horizontal="left" vertical="center" wrapText="1"/>
    </xf>
    <xf numFmtId="37" fontId="11" fillId="0" borderId="2" xfId="3" applyNumberFormat="1" applyFont="1" applyBorder="1" applyAlignment="1">
      <alignment horizontal="center"/>
    </xf>
    <xf numFmtId="42" fontId="11" fillId="0" borderId="2" xfId="3" applyNumberFormat="1" applyFont="1" applyBorder="1"/>
    <xf numFmtId="42" fontId="11" fillId="0" borderId="2" xfId="3" applyNumberFormat="1" applyFont="1" applyBorder="1" applyAlignment="1">
      <alignment horizontal="center"/>
    </xf>
    <xf numFmtId="44" fontId="11" fillId="4" borderId="2" xfId="2" applyFont="1" applyFill="1" applyBorder="1" applyAlignment="1">
      <alignment horizontal="right"/>
    </xf>
    <xf numFmtId="44" fontId="11" fillId="5" borderId="2" xfId="2" applyFont="1" applyFill="1" applyBorder="1" applyAlignment="1">
      <alignment horizontal="right"/>
    </xf>
    <xf numFmtId="165" fontId="11" fillId="3" borderId="2" xfId="3" applyNumberFormat="1" applyFont="1" applyFill="1" applyBorder="1" applyAlignment="1">
      <alignment horizontal="right"/>
    </xf>
    <xf numFmtId="165" fontId="11" fillId="5" borderId="2" xfId="2" applyNumberFormat="1" applyFont="1" applyFill="1" applyBorder="1" applyAlignment="1">
      <alignment horizontal="right"/>
    </xf>
    <xf numFmtId="9" fontId="12" fillId="0" borderId="2" xfId="3" applyNumberFormat="1" applyFont="1" applyBorder="1" applyAlignment="1">
      <alignment horizontal="right"/>
    </xf>
    <xf numFmtId="0" fontId="4" fillId="0" borderId="2" xfId="3" applyFont="1" applyBorder="1" applyAlignment="1">
      <alignment horizontal="right" wrapText="1"/>
    </xf>
    <xf numFmtId="42" fontId="7" fillId="0" borderId="2" xfId="3" applyNumberFormat="1" applyFont="1" applyBorder="1" applyAlignment="1">
      <alignment horizontal="right"/>
    </xf>
    <xf numFmtId="42" fontId="4" fillId="0" borderId="2" xfId="3" applyNumberFormat="1" applyFont="1" applyBorder="1" applyAlignment="1">
      <alignment horizontal="right"/>
    </xf>
    <xf numFmtId="165" fontId="4" fillId="0" borderId="2" xfId="3" applyNumberFormat="1" applyFont="1" applyBorder="1" applyAlignment="1">
      <alignment horizontal="center"/>
    </xf>
    <xf numFmtId="44" fontId="4" fillId="0" borderId="2" xfId="2" applyFont="1" applyBorder="1" applyAlignment="1">
      <alignment horizontal="right"/>
    </xf>
    <xf numFmtId="165" fontId="4" fillId="3" borderId="2" xfId="3" applyNumberFormat="1" applyFont="1" applyFill="1" applyBorder="1" applyAlignment="1">
      <alignment horizontal="right"/>
    </xf>
    <xf numFmtId="0" fontId="12" fillId="0" borderId="2" xfId="3" applyFont="1" applyBorder="1" applyAlignment="1">
      <alignment horizontal="center"/>
    </xf>
    <xf numFmtId="0" fontId="11" fillId="0" borderId="2" xfId="3" applyFont="1" applyBorder="1" applyAlignment="1">
      <alignment wrapText="1"/>
    </xf>
    <xf numFmtId="1" fontId="11" fillId="0" borderId="2" xfId="3" applyNumberFormat="1" applyFont="1" applyBorder="1" applyAlignment="1">
      <alignment horizontal="center"/>
    </xf>
    <xf numFmtId="6" fontId="11" fillId="4" borderId="2" xfId="2" applyNumberFormat="1" applyFont="1" applyFill="1" applyBorder="1" applyAlignment="1">
      <alignment horizontal="right"/>
    </xf>
    <xf numFmtId="42" fontId="13" fillId="0" borderId="0" xfId="3" applyNumberFormat="1" applyFont="1"/>
    <xf numFmtId="165" fontId="4" fillId="6" borderId="2" xfId="3" applyNumberFormat="1" applyFont="1" applyFill="1" applyBorder="1" applyAlignment="1">
      <alignment horizontal="right"/>
    </xf>
    <xf numFmtId="1" fontId="4" fillId="0" borderId="2" xfId="3" applyNumberFormat="1" applyFont="1" applyBorder="1" applyAlignment="1">
      <alignment horizontal="center"/>
    </xf>
    <xf numFmtId="0" fontId="14" fillId="0" borderId="2" xfId="3" applyFont="1" applyBorder="1" applyAlignment="1">
      <alignment horizontal="center"/>
    </xf>
    <xf numFmtId="44" fontId="14" fillId="4" borderId="2" xfId="2" applyFont="1" applyFill="1" applyBorder="1" applyAlignment="1">
      <alignment horizontal="right"/>
    </xf>
    <xf numFmtId="44" fontId="14" fillId="5" borderId="2" xfId="2" applyFont="1" applyFill="1" applyBorder="1" applyAlignment="1">
      <alignment horizontal="right"/>
    </xf>
    <xf numFmtId="0" fontId="12" fillId="0" borderId="2" xfId="3" applyFont="1" applyBorder="1" applyAlignment="1">
      <alignment wrapText="1"/>
    </xf>
    <xf numFmtId="42" fontId="15" fillId="0" borderId="2" xfId="3" applyNumberFormat="1" applyFont="1" applyBorder="1"/>
    <xf numFmtId="37" fontId="12" fillId="0" borderId="2" xfId="3" applyNumberFormat="1" applyFont="1" applyBorder="1" applyAlignment="1">
      <alignment horizontal="center"/>
    </xf>
    <xf numFmtId="42" fontId="12" fillId="0" borderId="2" xfId="3" applyNumberFormat="1" applyFont="1" applyBorder="1"/>
    <xf numFmtId="42" fontId="12" fillId="0" borderId="2" xfId="3" applyNumberFormat="1" applyFont="1" applyBorder="1" applyAlignment="1">
      <alignment horizontal="center"/>
    </xf>
    <xf numFmtId="165" fontId="12" fillId="3" borderId="2" xfId="3" applyNumberFormat="1" applyFont="1" applyFill="1" applyBorder="1" applyAlignment="1">
      <alignment horizontal="right"/>
    </xf>
    <xf numFmtId="44" fontId="12" fillId="4" borderId="2" xfId="2" applyFont="1" applyFill="1" applyBorder="1" applyAlignment="1">
      <alignment horizontal="right"/>
    </xf>
    <xf numFmtId="44" fontId="12" fillId="5" borderId="2" xfId="2" applyFont="1" applyFill="1" applyBorder="1" applyAlignment="1">
      <alignment horizontal="right"/>
    </xf>
    <xf numFmtId="0" fontId="11" fillId="0" borderId="2" xfId="3" quotePrefix="1" applyFont="1" applyBorder="1" applyAlignment="1">
      <alignment horizontal="center"/>
    </xf>
    <xf numFmtId="41" fontId="4" fillId="0" borderId="2" xfId="3" applyNumberFormat="1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165" fontId="9" fillId="3" borderId="2" xfId="3" applyNumberFormat="1" applyFont="1" applyFill="1" applyBorder="1" applyAlignment="1">
      <alignment horizontal="right"/>
    </xf>
    <xf numFmtId="37" fontId="17" fillId="0" borderId="2" xfId="3" applyNumberFormat="1" applyFont="1" applyBorder="1" applyAlignment="1">
      <alignment horizontal="center" wrapText="1"/>
    </xf>
    <xf numFmtId="42" fontId="6" fillId="0" borderId="0" xfId="3" applyNumberFormat="1" applyFont="1" applyAlignment="1">
      <alignment horizontal="center"/>
    </xf>
    <xf numFmtId="165" fontId="4" fillId="3" borderId="2" xfId="3" applyNumberFormat="1" applyFont="1" applyFill="1" applyBorder="1" applyAlignment="1">
      <alignment horizontal="center" wrapText="1"/>
    </xf>
    <xf numFmtId="44" fontId="7" fillId="0" borderId="2" xfId="2" applyFont="1" applyBorder="1"/>
    <xf numFmtId="44" fontId="17" fillId="0" borderId="2" xfId="2" applyFont="1" applyBorder="1" applyAlignment="1">
      <alignment horizontal="center"/>
    </xf>
    <xf numFmtId="44" fontId="11" fillId="0" borderId="2" xfId="2" applyFont="1" applyBorder="1"/>
    <xf numFmtId="44" fontId="11" fillId="3" borderId="2" xfId="2" applyFont="1" applyFill="1" applyBorder="1" applyAlignment="1">
      <alignment horizontal="right"/>
    </xf>
    <xf numFmtId="44" fontId="18" fillId="4" borderId="2" xfId="2" applyFont="1" applyFill="1" applyBorder="1" applyAlignment="1">
      <alignment horizontal="right"/>
    </xf>
    <xf numFmtId="0" fontId="9" fillId="0" borderId="2" xfId="3" applyFont="1" applyBorder="1" applyAlignment="1">
      <alignment horizontal="center"/>
    </xf>
    <xf numFmtId="44" fontId="4" fillId="0" borderId="2" xfId="2" applyFont="1" applyBorder="1" applyAlignment="1">
      <alignment horizontal="center"/>
    </xf>
    <xf numFmtId="0" fontId="19" fillId="0" borderId="2" xfId="3" applyFont="1" applyBorder="1" applyAlignment="1">
      <alignment horizontal="right" wrapText="1"/>
    </xf>
    <xf numFmtId="44" fontId="7" fillId="0" borderId="2" xfId="2" applyFont="1" applyBorder="1" applyAlignment="1">
      <alignment horizontal="right"/>
    </xf>
    <xf numFmtId="44" fontId="20" fillId="3" borderId="2" xfId="2" applyFont="1" applyFill="1" applyBorder="1" applyAlignment="1">
      <alignment horizontal="right"/>
    </xf>
    <xf numFmtId="44" fontId="5" fillId="0" borderId="2" xfId="2" applyFont="1" applyBorder="1"/>
    <xf numFmtId="44" fontId="11" fillId="0" borderId="2" xfId="2" applyFont="1" applyBorder="1" applyAlignment="1">
      <alignment horizontal="center"/>
    </xf>
    <xf numFmtId="165" fontId="4" fillId="3" borderId="2" xfId="2" applyNumberFormat="1" applyFont="1" applyFill="1" applyBorder="1" applyAlignment="1">
      <alignment horizontal="right"/>
    </xf>
    <xf numFmtId="165" fontId="4" fillId="5" borderId="2" xfId="2" applyNumberFormat="1" applyFont="1" applyFill="1" applyBorder="1" applyAlignment="1">
      <alignment horizontal="right"/>
    </xf>
    <xf numFmtId="42" fontId="4" fillId="3" borderId="2" xfId="3" applyNumberFormat="1" applyFont="1" applyFill="1" applyBorder="1" applyAlignment="1">
      <alignment horizontal="right"/>
    </xf>
    <xf numFmtId="37" fontId="6" fillId="0" borderId="0" xfId="3" applyNumberFormat="1" applyFont="1" applyAlignment="1">
      <alignment horizontal="center"/>
    </xf>
    <xf numFmtId="42" fontId="6" fillId="0" borderId="0" xfId="3" applyNumberFormat="1" applyFont="1"/>
    <xf numFmtId="42" fontId="6" fillId="0" borderId="0" xfId="3" applyNumberFormat="1" applyFont="1" applyAlignment="1">
      <alignment horizontal="right"/>
    </xf>
    <xf numFmtId="44" fontId="6" fillId="0" borderId="0" xfId="2" applyFont="1" applyAlignment="1">
      <alignment horizontal="right"/>
    </xf>
    <xf numFmtId="0" fontId="6" fillId="0" borderId="0" xfId="3" applyFont="1" applyAlignment="1">
      <alignment horizontal="center"/>
    </xf>
    <xf numFmtId="9" fontId="6" fillId="0" borderId="0" xfId="3" applyNumberFormat="1" applyFont="1" applyAlignment="1">
      <alignment horizontal="right"/>
    </xf>
    <xf numFmtId="9" fontId="6" fillId="0" borderId="0" xfId="3" applyNumberFormat="1" applyFont="1"/>
    <xf numFmtId="164" fontId="2" fillId="0" borderId="0" xfId="0" applyNumberFormat="1" applyFont="1"/>
    <xf numFmtId="0" fontId="2" fillId="0" borderId="1" xfId="0" applyFont="1" applyBorder="1" applyAlignment="1">
      <alignment horizontal="center" wrapText="1"/>
    </xf>
    <xf numFmtId="164" fontId="0" fillId="0" borderId="0" xfId="0" applyNumberFormat="1"/>
    <xf numFmtId="164" fontId="0" fillId="0" borderId="1" xfId="0" applyNumberFormat="1" applyBorder="1"/>
    <xf numFmtId="0" fontId="2" fillId="7" borderId="0" xfId="0" applyFont="1" applyFill="1"/>
    <xf numFmtId="0" fontId="0" fillId="7" borderId="0" xfId="0" applyFill="1"/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1" fontId="4" fillId="0" borderId="4" xfId="3" applyNumberFormat="1" applyFont="1" applyBorder="1" applyAlignment="1">
      <alignment horizontal="center"/>
    </xf>
    <xf numFmtId="1" fontId="4" fillId="0" borderId="5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1310B2DC-70E3-425A-A4CD-505E4AD8F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492B-117B-41EA-A508-E7D0879AF80D}">
  <dimension ref="A1:H21"/>
  <sheetViews>
    <sheetView tabSelected="1" workbookViewId="0">
      <selection activeCell="O12" sqref="O12"/>
    </sheetView>
  </sheetViews>
  <sheetFormatPr defaultRowHeight="15" x14ac:dyDescent="0.25"/>
  <cols>
    <col min="1" max="1" width="5.42578125" customWidth="1"/>
    <col min="2" max="2" width="21.42578125" customWidth="1"/>
    <col min="3" max="3" width="12.7109375" style="5" customWidth="1"/>
    <col min="4" max="5" width="12.7109375" customWidth="1"/>
    <col min="6" max="6" width="3.85546875" customWidth="1"/>
    <col min="7" max="8" width="12.7109375" customWidth="1"/>
  </cols>
  <sheetData>
    <row r="1" spans="1:8" s="1" customFormat="1" x14ac:dyDescent="0.25">
      <c r="A1" s="1" t="s">
        <v>71</v>
      </c>
      <c r="C1" s="2"/>
    </row>
    <row r="2" spans="1:8" s="1" customFormat="1" x14ac:dyDescent="0.25">
      <c r="A2" s="1" t="s">
        <v>0</v>
      </c>
      <c r="C2" s="2"/>
    </row>
    <row r="4" spans="1:8" s="1" customFormat="1" ht="32.25" customHeight="1" x14ac:dyDescent="0.25">
      <c r="A4" s="1" t="s">
        <v>1</v>
      </c>
      <c r="C4" s="3" t="s">
        <v>2</v>
      </c>
      <c r="D4" s="4" t="s">
        <v>3</v>
      </c>
      <c r="E4" s="4" t="s">
        <v>4</v>
      </c>
      <c r="F4" s="108"/>
      <c r="G4" s="4" t="s">
        <v>73</v>
      </c>
      <c r="H4" s="105" t="s">
        <v>74</v>
      </c>
    </row>
    <row r="5" spans="1:8" x14ac:dyDescent="0.25">
      <c r="B5" t="s">
        <v>5</v>
      </c>
      <c r="C5" s="5">
        <v>127851.5</v>
      </c>
      <c r="D5" s="5">
        <v>156000</v>
      </c>
      <c r="E5" s="5">
        <f>C5-D5</f>
        <v>-28148.5</v>
      </c>
      <c r="F5" s="109"/>
      <c r="G5" s="5">
        <v>177500</v>
      </c>
      <c r="H5" s="106">
        <f>C5-G5</f>
        <v>-49648.5</v>
      </c>
    </row>
    <row r="6" spans="1:8" x14ac:dyDescent="0.25">
      <c r="B6" t="s">
        <v>6</v>
      </c>
      <c r="C6" s="5">
        <v>135700</v>
      </c>
      <c r="D6" s="5">
        <v>112000</v>
      </c>
      <c r="E6" s="5">
        <f t="shared" ref="E6:E8" si="0">C6-D6</f>
        <v>23700</v>
      </c>
      <c r="F6" s="109"/>
      <c r="G6" s="5">
        <v>78956</v>
      </c>
      <c r="H6" s="106">
        <f t="shared" ref="H6:H13" si="1">C6-G6</f>
        <v>56744</v>
      </c>
    </row>
    <row r="7" spans="1:8" x14ac:dyDescent="0.25">
      <c r="B7" t="s">
        <v>7</v>
      </c>
      <c r="C7" s="5">
        <v>811750</v>
      </c>
      <c r="D7" s="5">
        <v>650000</v>
      </c>
      <c r="E7" s="5">
        <f t="shared" si="0"/>
        <v>161750</v>
      </c>
      <c r="F7" s="109"/>
      <c r="G7" s="5">
        <v>520000</v>
      </c>
      <c r="H7" s="106">
        <f t="shared" si="1"/>
        <v>291750</v>
      </c>
    </row>
    <row r="8" spans="1:8" x14ac:dyDescent="0.25">
      <c r="B8" t="s">
        <v>72</v>
      </c>
      <c r="C8" s="6">
        <v>28545</v>
      </c>
      <c r="D8" s="6">
        <v>0</v>
      </c>
      <c r="E8" s="6">
        <f t="shared" si="0"/>
        <v>28545</v>
      </c>
      <c r="F8" s="109"/>
      <c r="G8" s="6">
        <f>36400+17445+36</f>
        <v>53881</v>
      </c>
      <c r="H8" s="107">
        <f t="shared" si="1"/>
        <v>-25336</v>
      </c>
    </row>
    <row r="9" spans="1:8" s="1" customFormat="1" x14ac:dyDescent="0.25">
      <c r="A9" s="1" t="s">
        <v>8</v>
      </c>
      <c r="C9" s="2">
        <f>SUM(C5:C8)</f>
        <v>1103846.5</v>
      </c>
      <c r="D9" s="2">
        <f t="shared" ref="D9:E9" si="2">SUM(D5:D8)</f>
        <v>918000</v>
      </c>
      <c r="E9" s="2">
        <f t="shared" si="2"/>
        <v>185846.5</v>
      </c>
      <c r="F9" s="108"/>
      <c r="G9" s="2">
        <f>SUM(G5:G8)</f>
        <v>830337</v>
      </c>
      <c r="H9" s="104">
        <f t="shared" si="1"/>
        <v>273509.5</v>
      </c>
    </row>
    <row r="10" spans="1:8" s="1" customFormat="1" x14ac:dyDescent="0.25">
      <c r="C10" s="2"/>
      <c r="D10" s="2"/>
      <c r="E10" s="2"/>
      <c r="F10" s="108"/>
      <c r="G10" s="2"/>
      <c r="H10" s="106"/>
    </row>
    <row r="11" spans="1:8" s="1" customFormat="1" x14ac:dyDescent="0.25">
      <c r="A11" s="1" t="s">
        <v>9</v>
      </c>
      <c r="C11" s="2">
        <v>250376</v>
      </c>
      <c r="D11" s="2">
        <v>253000</v>
      </c>
      <c r="E11" s="2">
        <f>C11-D11</f>
        <v>-2624</v>
      </c>
      <c r="F11" s="108"/>
      <c r="G11" s="2">
        <f>295211.77-48382</f>
        <v>246829.77000000002</v>
      </c>
      <c r="H11" s="104">
        <f t="shared" si="1"/>
        <v>3546.2299999999814</v>
      </c>
    </row>
    <row r="12" spans="1:8" s="1" customFormat="1" x14ac:dyDescent="0.25">
      <c r="C12" s="2"/>
      <c r="D12" s="2"/>
      <c r="E12" s="2"/>
      <c r="F12" s="108"/>
      <c r="G12" s="2"/>
      <c r="H12" s="104"/>
    </row>
    <row r="13" spans="1:8" s="1" customFormat="1" x14ac:dyDescent="0.25">
      <c r="A13" s="1" t="s">
        <v>10</v>
      </c>
      <c r="C13" s="2">
        <f>C9-C11</f>
        <v>853470.5</v>
      </c>
      <c r="D13" s="2">
        <f>D9-D11</f>
        <v>665000</v>
      </c>
      <c r="E13" s="2">
        <f>C13-D13</f>
        <v>188470.5</v>
      </c>
      <c r="F13" s="108"/>
      <c r="G13" s="2">
        <f>G9-G11</f>
        <v>583507.23</v>
      </c>
      <c r="H13" s="104">
        <f t="shared" si="1"/>
        <v>269963.27</v>
      </c>
    </row>
    <row r="21" spans="7:7" x14ac:dyDescent="0.25">
      <c r="G21" s="7"/>
    </row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D24B-6A0B-4286-ACC9-9D9E84DDF6B9}">
  <sheetPr>
    <pageSetUpPr fitToPage="1"/>
  </sheetPr>
  <dimension ref="A1:N59"/>
  <sheetViews>
    <sheetView view="pageLayout" topLeftCell="A30" zoomScale="80" zoomScaleNormal="100" zoomScalePageLayoutView="80" workbookViewId="0">
      <selection activeCell="F14" sqref="F14"/>
    </sheetView>
  </sheetViews>
  <sheetFormatPr defaultColWidth="9.140625" defaultRowHeight="14.25" x14ac:dyDescent="0.2"/>
  <cols>
    <col min="1" max="1" width="49" style="22" customWidth="1"/>
    <col min="2" max="2" width="15.85546875" style="61" customWidth="1"/>
    <col min="3" max="3" width="15.42578125" style="97" customWidth="1"/>
    <col min="4" max="4" width="19.7109375" style="98" customWidth="1"/>
    <col min="5" max="5" width="17.28515625" style="80" bestFit="1" customWidth="1"/>
    <col min="6" max="6" width="16.7109375" style="98" customWidth="1"/>
    <col min="7" max="7" width="15.42578125" style="100" bestFit="1" customWidth="1"/>
    <col min="8" max="8" width="17.42578125" style="100" customWidth="1"/>
    <col min="9" max="9" width="12" style="11" customWidth="1"/>
    <col min="10" max="10" width="12.85546875" style="11" customWidth="1"/>
    <col min="11" max="11" width="9.85546875" style="11" bestFit="1" customWidth="1"/>
    <col min="12" max="12" width="3.5703125" style="11" customWidth="1"/>
    <col min="13" max="13" width="8.28515625" style="11" customWidth="1"/>
    <col min="14" max="14" width="10.28515625" style="12" customWidth="1"/>
    <col min="15" max="16384" width="9.140625" style="11"/>
  </cols>
  <sheetData>
    <row r="1" spans="1:14" ht="52.5" customHeight="1" x14ac:dyDescent="0.3">
      <c r="A1" s="8" t="s">
        <v>11</v>
      </c>
      <c r="B1" s="9"/>
      <c r="C1" s="110">
        <v>2025</v>
      </c>
      <c r="D1" s="111"/>
      <c r="E1" s="111"/>
      <c r="F1" s="112"/>
      <c r="G1" s="10"/>
      <c r="H1" s="10"/>
      <c r="I1" s="113"/>
      <c r="J1" s="113"/>
      <c r="K1" s="114"/>
    </row>
    <row r="2" spans="1:14" ht="29.25" customHeight="1" x14ac:dyDescent="0.2">
      <c r="A2" s="8"/>
      <c r="B2" s="13" t="s">
        <v>12</v>
      </c>
      <c r="C2" s="14" t="s">
        <v>13</v>
      </c>
      <c r="D2" s="15" t="s">
        <v>14</v>
      </c>
      <c r="E2" s="16" t="s">
        <v>15</v>
      </c>
      <c r="F2" s="17" t="s">
        <v>16</v>
      </c>
      <c r="G2" s="18" t="s">
        <v>17</v>
      </c>
      <c r="H2" s="19" t="s">
        <v>18</v>
      </c>
      <c r="I2" s="20" t="s">
        <v>19</v>
      </c>
      <c r="J2" s="20" t="s">
        <v>20</v>
      </c>
      <c r="K2" s="21" t="s">
        <v>21</v>
      </c>
      <c r="M2" s="22" t="s">
        <v>22</v>
      </c>
      <c r="N2" s="23" t="s">
        <v>23</v>
      </c>
    </row>
    <row r="3" spans="1:14" x14ac:dyDescent="0.2">
      <c r="A3" s="24"/>
      <c r="B3" s="25"/>
      <c r="C3" s="26"/>
      <c r="D3" s="27"/>
      <c r="E3" s="28"/>
      <c r="F3" s="29"/>
      <c r="G3" s="30"/>
      <c r="H3" s="31"/>
      <c r="I3" s="32"/>
      <c r="J3" s="32"/>
      <c r="K3" s="21"/>
    </row>
    <row r="4" spans="1:14" ht="16.5" x14ac:dyDescent="0.3">
      <c r="A4" s="8" t="s">
        <v>24</v>
      </c>
      <c r="B4" s="33"/>
      <c r="C4" s="34"/>
      <c r="D4" s="35"/>
      <c r="E4" s="36"/>
      <c r="F4" s="37"/>
      <c r="G4" s="38"/>
      <c r="H4" s="39"/>
      <c r="I4" s="40"/>
      <c r="J4" s="40"/>
      <c r="K4" s="41"/>
    </row>
    <row r="5" spans="1:14" ht="16.5" x14ac:dyDescent="0.3">
      <c r="A5" s="42" t="s">
        <v>25</v>
      </c>
      <c r="B5" s="33"/>
      <c r="C5" s="43">
        <v>1</v>
      </c>
      <c r="D5" s="44">
        <v>45000</v>
      </c>
      <c r="E5" s="45">
        <v>45000</v>
      </c>
      <c r="F5" s="37"/>
      <c r="G5" s="46"/>
      <c r="H5" s="47"/>
      <c r="I5" s="40"/>
      <c r="J5" s="40"/>
      <c r="K5" s="41">
        <f t="shared" ref="K5:K8" si="0">SUM(H5/E5)</f>
        <v>0</v>
      </c>
      <c r="M5" s="11">
        <v>16</v>
      </c>
      <c r="N5" s="12">
        <v>16</v>
      </c>
    </row>
    <row r="6" spans="1:14" ht="16.5" x14ac:dyDescent="0.3">
      <c r="A6" s="42" t="s">
        <v>26</v>
      </c>
      <c r="B6" s="9">
        <v>50000</v>
      </c>
      <c r="C6" s="43">
        <v>2</v>
      </c>
      <c r="D6" s="44">
        <v>25000</v>
      </c>
      <c r="E6" s="45">
        <f>SUM(C6*D6)</f>
        <v>50000</v>
      </c>
      <c r="F6" s="48">
        <v>25000</v>
      </c>
      <c r="G6" s="46">
        <v>25000</v>
      </c>
      <c r="H6" s="49">
        <f>SUM(F6:G6)</f>
        <v>50000</v>
      </c>
      <c r="I6" s="43">
        <v>2</v>
      </c>
      <c r="J6" s="40">
        <v>16</v>
      </c>
      <c r="K6" s="41">
        <f t="shared" si="0"/>
        <v>1</v>
      </c>
      <c r="M6" s="11">
        <v>8</v>
      </c>
      <c r="N6" s="12">
        <v>16</v>
      </c>
    </row>
    <row r="7" spans="1:14" ht="16.5" x14ac:dyDescent="0.3">
      <c r="A7" s="42" t="s">
        <v>27</v>
      </c>
      <c r="B7" s="9">
        <v>45000</v>
      </c>
      <c r="C7" s="43">
        <v>3</v>
      </c>
      <c r="D7" s="44">
        <v>15000</v>
      </c>
      <c r="E7" s="45">
        <f>SUM(C7*D7)</f>
        <v>45000</v>
      </c>
      <c r="F7" s="48"/>
      <c r="G7" s="46"/>
      <c r="H7" s="49">
        <f t="shared" ref="H7:H9" si="1">SUM(F7:G7)</f>
        <v>0</v>
      </c>
      <c r="I7" s="43"/>
      <c r="J7" s="40"/>
      <c r="K7" s="41">
        <f t="shared" si="0"/>
        <v>0</v>
      </c>
      <c r="M7" s="11">
        <v>8</v>
      </c>
      <c r="N7" s="12">
        <v>24</v>
      </c>
    </row>
    <row r="8" spans="1:14" ht="16.5" x14ac:dyDescent="0.3">
      <c r="A8" s="42" t="s">
        <v>28</v>
      </c>
      <c r="B8" s="9">
        <v>50000</v>
      </c>
      <c r="C8" s="43">
        <v>5</v>
      </c>
      <c r="D8" s="44">
        <v>10000</v>
      </c>
      <c r="E8" s="45">
        <f>SUM(C8*D8)</f>
        <v>50000</v>
      </c>
      <c r="F8" s="48">
        <v>40000</v>
      </c>
      <c r="G8" s="46"/>
      <c r="H8" s="49">
        <f t="shared" si="1"/>
        <v>40000</v>
      </c>
      <c r="I8" s="43">
        <v>4</v>
      </c>
      <c r="J8" s="40">
        <v>32</v>
      </c>
      <c r="K8" s="50">
        <f t="shared" si="0"/>
        <v>0.8</v>
      </c>
      <c r="M8" s="11">
        <v>8</v>
      </c>
      <c r="N8" s="12">
        <v>40</v>
      </c>
    </row>
    <row r="9" spans="1:14" ht="16.5" x14ac:dyDescent="0.3">
      <c r="A9" s="42" t="s">
        <v>29</v>
      </c>
      <c r="B9" s="9">
        <v>42500</v>
      </c>
      <c r="C9" s="43">
        <v>10</v>
      </c>
      <c r="D9" s="44">
        <v>7500</v>
      </c>
      <c r="E9" s="45">
        <f>SUM(C9*D9)</f>
        <v>75000</v>
      </c>
      <c r="F9" s="48">
        <v>15000</v>
      </c>
      <c r="G9" s="46"/>
      <c r="H9" s="49">
        <f t="shared" si="1"/>
        <v>15000</v>
      </c>
      <c r="I9" s="43">
        <v>2</v>
      </c>
      <c r="J9" s="40">
        <v>8</v>
      </c>
      <c r="K9" s="50">
        <f>SUM(H9/E9)</f>
        <v>0.2</v>
      </c>
      <c r="M9" s="11">
        <v>4</v>
      </c>
      <c r="N9" s="12">
        <v>40</v>
      </c>
    </row>
    <row r="10" spans="1:14" ht="16.5" x14ac:dyDescent="0.3">
      <c r="A10" s="42" t="s">
        <v>30</v>
      </c>
      <c r="B10" s="9"/>
      <c r="C10" s="43"/>
      <c r="D10" s="44"/>
      <c r="E10" s="45">
        <v>0</v>
      </c>
      <c r="F10" s="48">
        <v>22851.5</v>
      </c>
      <c r="G10" s="46"/>
      <c r="H10" s="49">
        <f>SUM(F10:G10)</f>
        <v>22851.5</v>
      </c>
      <c r="I10" s="43">
        <v>5</v>
      </c>
      <c r="J10" s="40">
        <v>10</v>
      </c>
      <c r="K10" s="50"/>
    </row>
    <row r="11" spans="1:14" x14ac:dyDescent="0.2">
      <c r="A11" s="51" t="s">
        <v>31</v>
      </c>
      <c r="B11" s="52">
        <f>SUM(B6:B9)</f>
        <v>187500</v>
      </c>
      <c r="C11" s="34"/>
      <c r="D11" s="53"/>
      <c r="E11" s="36">
        <f>SUM(E5:E9)</f>
        <v>265000</v>
      </c>
      <c r="F11" s="54">
        <f>SUM(F5:F10)</f>
        <v>102851.5</v>
      </c>
      <c r="G11" s="55">
        <f>SUM(G5:G10)</f>
        <v>25000</v>
      </c>
      <c r="H11" s="55">
        <f>SUM(H3:H10)</f>
        <v>127851.5</v>
      </c>
      <c r="I11" s="34">
        <f>SUM(I6:I10)</f>
        <v>13</v>
      </c>
      <c r="J11" s="32">
        <f>SUM(J6:J10)</f>
        <v>66</v>
      </c>
      <c r="K11" s="50">
        <f>SUM(H11/E11)</f>
        <v>0.48245849056603773</v>
      </c>
      <c r="N11" s="12">
        <f>SUM(N5:N9)</f>
        <v>136</v>
      </c>
    </row>
    <row r="12" spans="1:14" x14ac:dyDescent="0.2">
      <c r="A12" s="51"/>
      <c r="B12" s="52"/>
      <c r="C12" s="34"/>
      <c r="D12" s="53"/>
      <c r="E12" s="36"/>
      <c r="F12" s="56"/>
      <c r="G12" s="38"/>
      <c r="H12" s="39"/>
      <c r="I12" s="57"/>
      <c r="J12" s="57"/>
      <c r="K12" s="50"/>
    </row>
    <row r="13" spans="1:14" ht="16.5" x14ac:dyDescent="0.3">
      <c r="A13" s="8" t="s">
        <v>32</v>
      </c>
      <c r="B13" s="33"/>
      <c r="C13" s="34"/>
      <c r="D13" s="35"/>
      <c r="E13" s="36"/>
      <c r="F13" s="48"/>
      <c r="G13" s="38"/>
      <c r="H13" s="39"/>
      <c r="I13" s="40"/>
      <c r="J13" s="40"/>
      <c r="K13" s="41"/>
    </row>
    <row r="14" spans="1:14" ht="16.5" x14ac:dyDescent="0.3">
      <c r="A14" s="58" t="s">
        <v>33</v>
      </c>
      <c r="B14" s="9">
        <v>30181.66</v>
      </c>
      <c r="C14" s="43">
        <v>10</v>
      </c>
      <c r="D14" s="44">
        <v>6000</v>
      </c>
      <c r="E14" s="45">
        <v>60000</v>
      </c>
      <c r="F14" s="48">
        <v>66000</v>
      </c>
      <c r="G14" s="46">
        <v>12000</v>
      </c>
      <c r="H14" s="49">
        <f>SUM(F14:G14)</f>
        <v>78000</v>
      </c>
      <c r="I14" s="59">
        <v>130</v>
      </c>
      <c r="J14" s="40">
        <v>130</v>
      </c>
      <c r="K14" s="50">
        <f>SUM(H14/E14)</f>
        <v>1.3</v>
      </c>
      <c r="M14" s="11">
        <v>10</v>
      </c>
      <c r="N14" s="12">
        <v>100</v>
      </c>
    </row>
    <row r="15" spans="1:14" ht="16.5" x14ac:dyDescent="0.3">
      <c r="A15" s="58" t="s">
        <v>34</v>
      </c>
      <c r="B15" s="9">
        <v>46774.21</v>
      </c>
      <c r="C15" s="43">
        <v>100</v>
      </c>
      <c r="D15" s="44">
        <v>500</v>
      </c>
      <c r="E15" s="45">
        <v>50000</v>
      </c>
      <c r="F15" s="48">
        <v>55500</v>
      </c>
      <c r="G15" s="60">
        <v>1000</v>
      </c>
      <c r="H15" s="49">
        <f>SUM(F15:G15)</f>
        <v>56500</v>
      </c>
      <c r="I15" s="59">
        <v>113</v>
      </c>
      <c r="J15" s="40">
        <v>113</v>
      </c>
      <c r="K15" s="50">
        <f>SUM(H15/E15)</f>
        <v>1.1299999999999999</v>
      </c>
      <c r="M15" s="11">
        <v>1</v>
      </c>
      <c r="N15" s="12">
        <v>100</v>
      </c>
    </row>
    <row r="16" spans="1:14" ht="16.5" x14ac:dyDescent="0.3">
      <c r="A16" s="58" t="s">
        <v>35</v>
      </c>
      <c r="B16" s="9">
        <v>2000</v>
      </c>
      <c r="C16" s="43">
        <v>5</v>
      </c>
      <c r="D16" s="44">
        <v>400</v>
      </c>
      <c r="E16" s="45">
        <v>2000</v>
      </c>
      <c r="F16" s="48">
        <v>1200</v>
      </c>
      <c r="G16" s="46"/>
      <c r="H16" s="49">
        <f>SUM(F16:G16)</f>
        <v>1200</v>
      </c>
      <c r="I16" s="43">
        <v>3</v>
      </c>
      <c r="J16" s="40">
        <v>3</v>
      </c>
      <c r="K16" s="41"/>
      <c r="M16" s="11">
        <v>1</v>
      </c>
      <c r="N16" s="12">
        <v>5</v>
      </c>
    </row>
    <row r="17" spans="1:14" ht="16.5" x14ac:dyDescent="0.3">
      <c r="A17" s="58" t="s">
        <v>36</v>
      </c>
      <c r="C17" s="43">
        <v>44</v>
      </c>
      <c r="D17" s="44"/>
      <c r="E17" s="45"/>
      <c r="F17" s="48"/>
      <c r="G17" s="46"/>
      <c r="H17" s="47"/>
      <c r="I17" s="43">
        <v>44</v>
      </c>
      <c r="J17" s="40">
        <v>44</v>
      </c>
      <c r="K17" s="41"/>
      <c r="M17" s="11">
        <v>1</v>
      </c>
      <c r="N17" s="12">
        <v>8</v>
      </c>
    </row>
    <row r="18" spans="1:14" x14ac:dyDescent="0.2">
      <c r="A18" s="51" t="s">
        <v>37</v>
      </c>
      <c r="B18" s="52">
        <f>SUM(B14:B17)</f>
        <v>78955.87</v>
      </c>
      <c r="C18" s="34"/>
      <c r="D18" s="53"/>
      <c r="E18" s="36">
        <f>SUM(E14:E17)</f>
        <v>112000</v>
      </c>
      <c r="F18" s="62">
        <f>SUM(F14:F17)</f>
        <v>122700</v>
      </c>
      <c r="G18" s="55">
        <f>SUM(G14:G17)</f>
        <v>13000</v>
      </c>
      <c r="H18" s="55">
        <f>SUM(H12:H17)</f>
        <v>135700</v>
      </c>
      <c r="I18" s="63"/>
      <c r="J18" s="32">
        <f>SUM(J14:J17)</f>
        <v>290</v>
      </c>
      <c r="K18" s="50">
        <f>SUM(H18/E18)</f>
        <v>1.2116071428571429</v>
      </c>
      <c r="N18" s="12">
        <f>SUM(N14:N17)</f>
        <v>213</v>
      </c>
    </row>
    <row r="19" spans="1:14" x14ac:dyDescent="0.2">
      <c r="A19" s="51"/>
      <c r="B19" s="52"/>
      <c r="C19" s="34"/>
      <c r="D19" s="53"/>
      <c r="E19" s="36"/>
      <c r="F19" s="56"/>
      <c r="G19" s="38"/>
      <c r="H19" s="39"/>
      <c r="I19" s="63"/>
      <c r="J19" s="32"/>
      <c r="K19" s="50"/>
    </row>
    <row r="20" spans="1:14" x14ac:dyDescent="0.2">
      <c r="A20" s="51" t="s">
        <v>38</v>
      </c>
      <c r="B20" s="52"/>
      <c r="C20" s="34"/>
      <c r="D20" s="53"/>
      <c r="E20" s="64">
        <v>385</v>
      </c>
      <c r="F20" s="56"/>
      <c r="G20" s="65"/>
      <c r="H20" s="66"/>
      <c r="I20" s="63"/>
      <c r="J20" s="32">
        <f>SUM(J11+J18+J31)</f>
        <v>356</v>
      </c>
      <c r="K20" s="50">
        <f>SUM(J20/E20)</f>
        <v>0.92467532467532465</v>
      </c>
      <c r="N20" s="12">
        <f>SUM(N11+N18+N31)</f>
        <v>349</v>
      </c>
    </row>
    <row r="21" spans="1:14" x14ac:dyDescent="0.2">
      <c r="A21" s="67"/>
      <c r="B21" s="68"/>
      <c r="C21" s="69"/>
      <c r="D21" s="70"/>
      <c r="E21" s="71"/>
      <c r="F21" s="72"/>
      <c r="G21" s="73"/>
      <c r="H21" s="74"/>
      <c r="I21" s="57"/>
      <c r="J21" s="57"/>
      <c r="K21" s="50"/>
    </row>
    <row r="22" spans="1:14" ht="16.5" x14ac:dyDescent="0.3">
      <c r="A22" s="8" t="s">
        <v>39</v>
      </c>
      <c r="B22" s="33"/>
      <c r="C22" s="34"/>
      <c r="D22" s="35"/>
      <c r="E22" s="36"/>
      <c r="F22" s="48"/>
      <c r="G22" s="38"/>
      <c r="H22" s="39"/>
      <c r="I22" s="40"/>
      <c r="J22" s="40"/>
      <c r="K22" s="41"/>
    </row>
    <row r="23" spans="1:14" ht="16.5" x14ac:dyDescent="0.3">
      <c r="A23" s="58" t="s">
        <v>40</v>
      </c>
      <c r="B23" s="9">
        <v>36400</v>
      </c>
      <c r="C23" s="43"/>
      <c r="D23" s="44"/>
      <c r="E23" s="45"/>
      <c r="F23" s="48"/>
      <c r="G23" s="46"/>
      <c r="H23" s="49"/>
      <c r="I23" s="75"/>
      <c r="J23" s="75"/>
      <c r="K23" s="41"/>
    </row>
    <row r="24" spans="1:14" ht="16.5" x14ac:dyDescent="0.3">
      <c r="A24" s="58" t="s">
        <v>41</v>
      </c>
      <c r="B24" s="9">
        <v>520018.45</v>
      </c>
      <c r="C24" s="43"/>
      <c r="D24" s="44"/>
      <c r="E24" s="45">
        <v>650000</v>
      </c>
      <c r="F24" s="48">
        <v>723000</v>
      </c>
      <c r="G24" s="46">
        <v>88750</v>
      </c>
      <c r="H24" s="49">
        <f>SUM(F24:G24)</f>
        <v>811750</v>
      </c>
      <c r="I24" s="75"/>
      <c r="J24" s="75"/>
      <c r="K24" s="41"/>
    </row>
    <row r="25" spans="1:14" ht="16.5" x14ac:dyDescent="0.3">
      <c r="A25" s="58" t="s">
        <v>42</v>
      </c>
      <c r="B25" s="9">
        <v>17444.97</v>
      </c>
      <c r="C25" s="43"/>
      <c r="D25" s="44"/>
      <c r="E25" s="45"/>
      <c r="F25" s="48">
        <v>28545.170000000002</v>
      </c>
      <c r="G25" s="46"/>
      <c r="H25" s="49">
        <f>SUM(F25:G25)</f>
        <v>28545.170000000002</v>
      </c>
      <c r="I25" s="75"/>
      <c r="J25" s="75"/>
      <c r="K25" s="41"/>
    </row>
    <row r="26" spans="1:14" x14ac:dyDescent="0.2">
      <c r="A26" s="51" t="s">
        <v>43</v>
      </c>
      <c r="B26" s="52">
        <f>SUM(B23:B25)</f>
        <v>573863.41999999993</v>
      </c>
      <c r="C26" s="34"/>
      <c r="D26" s="53"/>
      <c r="E26" s="36">
        <f>SUM(E23:E25)</f>
        <v>650000</v>
      </c>
      <c r="F26" s="62">
        <f>SUM(F23:F25)</f>
        <v>751545.17</v>
      </c>
      <c r="G26" s="55">
        <f>SUM(G23:G25)</f>
        <v>88750</v>
      </c>
      <c r="H26" s="55">
        <f>SUM(H19:H25)</f>
        <v>840295.17</v>
      </c>
      <c r="I26" s="32"/>
      <c r="J26" s="57"/>
      <c r="K26" s="50"/>
      <c r="M26" s="11">
        <v>2025</v>
      </c>
      <c r="N26" s="12" t="s">
        <v>44</v>
      </c>
    </row>
    <row r="27" spans="1:14" x14ac:dyDescent="0.2">
      <c r="A27" s="51"/>
      <c r="B27" s="52"/>
      <c r="C27" s="34"/>
      <c r="D27" s="53"/>
      <c r="E27" s="36"/>
      <c r="F27" s="56"/>
      <c r="G27" s="38"/>
      <c r="H27" s="39"/>
      <c r="I27" s="32"/>
      <c r="J27" s="57"/>
      <c r="K27" s="50"/>
    </row>
    <row r="28" spans="1:14" x14ac:dyDescent="0.2">
      <c r="A28" s="8" t="s">
        <v>45</v>
      </c>
      <c r="B28" s="52"/>
      <c r="C28" s="34"/>
      <c r="D28" s="53"/>
      <c r="E28" s="36"/>
      <c r="F28" s="56"/>
      <c r="G28" s="38"/>
      <c r="H28" s="39"/>
      <c r="I28" s="32"/>
      <c r="J28" s="57"/>
      <c r="K28" s="50"/>
    </row>
    <row r="29" spans="1:14" ht="16.5" x14ac:dyDescent="0.3">
      <c r="A29" s="42" t="s">
        <v>46</v>
      </c>
      <c r="B29" s="9"/>
      <c r="C29" s="43"/>
      <c r="D29" s="44"/>
      <c r="E29" s="45"/>
      <c r="F29" s="48">
        <v>24000</v>
      </c>
      <c r="G29" s="46"/>
      <c r="H29" s="47">
        <v>24000</v>
      </c>
      <c r="I29" s="43"/>
      <c r="J29" s="40"/>
      <c r="K29" s="50"/>
    </row>
    <row r="30" spans="1:14" ht="16.5" x14ac:dyDescent="0.3">
      <c r="A30" s="42"/>
      <c r="B30" s="9"/>
      <c r="C30" s="43"/>
      <c r="D30" s="44"/>
      <c r="E30" s="45"/>
      <c r="F30" s="48"/>
      <c r="G30" s="46"/>
      <c r="H30" s="47"/>
      <c r="I30" s="43"/>
      <c r="J30" s="40"/>
      <c r="K30" s="50"/>
    </row>
    <row r="31" spans="1:14" x14ac:dyDescent="0.2">
      <c r="A31" s="51" t="s">
        <v>47</v>
      </c>
      <c r="B31" s="52">
        <f>SUM(B29:B30)</f>
        <v>0</v>
      </c>
      <c r="C31" s="34"/>
      <c r="D31" s="53"/>
      <c r="E31" s="36"/>
      <c r="F31" s="62">
        <f>SUM(F29:F30)</f>
        <v>24000</v>
      </c>
      <c r="G31" s="55">
        <f>SUM(G29:G30)</f>
        <v>0</v>
      </c>
      <c r="H31" s="55">
        <f>SUM(H29:H30)</f>
        <v>24000</v>
      </c>
      <c r="I31" s="76">
        <f>SUM(I29:I30)</f>
        <v>0</v>
      </c>
      <c r="J31" s="77">
        <f>SUM(J29:J30)</f>
        <v>0</v>
      </c>
      <c r="K31" s="50"/>
    </row>
    <row r="32" spans="1:14" x14ac:dyDescent="0.2">
      <c r="A32" s="51"/>
      <c r="B32" s="52"/>
      <c r="C32" s="34"/>
      <c r="D32" s="53"/>
      <c r="E32" s="36"/>
      <c r="F32" s="78"/>
      <c r="G32" s="38"/>
      <c r="H32" s="39"/>
      <c r="I32" s="57"/>
      <c r="J32" s="57"/>
      <c r="K32" s="50"/>
    </row>
    <row r="33" spans="1:11" ht="16.5" x14ac:dyDescent="0.3">
      <c r="A33" s="51" t="s">
        <v>48</v>
      </c>
      <c r="B33" s="52">
        <f>B26+B18+B11</f>
        <v>840319.28999999992</v>
      </c>
      <c r="C33" s="34"/>
      <c r="D33" s="53"/>
      <c r="E33" s="53">
        <f>SUM(E11+E18+E26)</f>
        <v>1027000</v>
      </c>
      <c r="F33" s="62">
        <f>SUM(F11+F18+F26)</f>
        <v>977096.67</v>
      </c>
      <c r="G33" s="62">
        <f>SUM(G11+G18+G26)</f>
        <v>126750</v>
      </c>
      <c r="H33" s="62">
        <f>SUM(H11+H18+H26)</f>
        <v>1103846.67</v>
      </c>
      <c r="I33" s="32"/>
      <c r="J33" s="32"/>
      <c r="K33" s="41"/>
    </row>
    <row r="34" spans="1:11" ht="16.5" x14ac:dyDescent="0.3">
      <c r="A34" s="51"/>
      <c r="B34" s="52"/>
      <c r="C34" s="34"/>
      <c r="D34" s="53"/>
      <c r="E34" s="36"/>
      <c r="F34" s="56"/>
      <c r="G34" s="38"/>
      <c r="H34" s="39"/>
      <c r="I34" s="32"/>
      <c r="J34" s="32"/>
      <c r="K34" s="41"/>
    </row>
    <row r="35" spans="1:11" ht="16.5" x14ac:dyDescent="0.3">
      <c r="A35" s="51" t="s">
        <v>49</v>
      </c>
      <c r="B35" s="52">
        <f>SUM(B33:B34)</f>
        <v>840319.28999999992</v>
      </c>
      <c r="C35" s="34"/>
      <c r="D35" s="53"/>
      <c r="E35" s="53">
        <f>SUM(E33:E34)</f>
        <v>1027000</v>
      </c>
      <c r="F35" s="62">
        <f>SUM(F33:F34)</f>
        <v>977096.67</v>
      </c>
      <c r="G35" s="62">
        <f>SUM(G33:G34)</f>
        <v>126750</v>
      </c>
      <c r="H35" s="62">
        <f>SUM(H33:H34)</f>
        <v>1103846.67</v>
      </c>
      <c r="I35" s="40"/>
      <c r="J35" s="40"/>
      <c r="K35" s="50">
        <f>SUM(H35/E35)</f>
        <v>1.0748263583252191</v>
      </c>
    </row>
    <row r="36" spans="1:11" ht="16.5" x14ac:dyDescent="0.3">
      <c r="A36" s="51"/>
      <c r="B36" s="52"/>
      <c r="C36" s="34"/>
      <c r="D36" s="53"/>
      <c r="E36" s="53"/>
      <c r="F36" s="56"/>
      <c r="G36" s="38"/>
      <c r="H36" s="39"/>
      <c r="I36" s="40"/>
      <c r="J36" s="40"/>
      <c r="K36" s="50"/>
    </row>
    <row r="37" spans="1:11" ht="40.9" customHeight="1" x14ac:dyDescent="0.2">
      <c r="A37" s="8" t="s">
        <v>50</v>
      </c>
      <c r="B37" s="13" t="s">
        <v>12</v>
      </c>
      <c r="C37" s="79" t="s">
        <v>51</v>
      </c>
      <c r="D37" s="15" t="s">
        <v>52</v>
      </c>
      <c r="F37" s="81" t="s">
        <v>50</v>
      </c>
      <c r="G37" s="18" t="s">
        <v>53</v>
      </c>
      <c r="H37" s="19" t="s">
        <v>54</v>
      </c>
      <c r="I37" s="20"/>
      <c r="J37" s="20"/>
      <c r="K37" s="21"/>
    </row>
    <row r="38" spans="1:11" ht="16.5" x14ac:dyDescent="0.3">
      <c r="A38" s="58" t="s">
        <v>55</v>
      </c>
      <c r="B38" s="82">
        <v>265.27</v>
      </c>
      <c r="C38" s="83">
        <v>2500</v>
      </c>
      <c r="D38" s="84">
        <v>2500</v>
      </c>
      <c r="E38" s="16"/>
      <c r="F38" s="85">
        <v>1520</v>
      </c>
      <c r="G38" s="86"/>
      <c r="H38" s="47">
        <f t="shared" ref="H38:H51" si="2">SUM(F38:G38)</f>
        <v>1520</v>
      </c>
      <c r="I38" s="87"/>
      <c r="J38" s="87"/>
      <c r="K38" s="41"/>
    </row>
    <row r="39" spans="1:11" ht="16.5" x14ac:dyDescent="0.3">
      <c r="A39" s="58" t="s">
        <v>56</v>
      </c>
      <c r="B39" s="82">
        <v>18272.359999999997</v>
      </c>
      <c r="C39" s="83">
        <v>30000</v>
      </c>
      <c r="D39" s="84">
        <v>25000</v>
      </c>
      <c r="E39" s="88"/>
      <c r="F39" s="85">
        <v>15014.359999999999</v>
      </c>
      <c r="G39" s="46"/>
      <c r="H39" s="47">
        <f t="shared" si="2"/>
        <v>15014.359999999999</v>
      </c>
      <c r="I39" s="87"/>
      <c r="J39" s="87"/>
      <c r="K39" s="41"/>
    </row>
    <row r="40" spans="1:11" ht="16.5" x14ac:dyDescent="0.3">
      <c r="A40" s="58" t="s">
        <v>57</v>
      </c>
      <c r="B40" s="82">
        <v>2066.8000000000002</v>
      </c>
      <c r="C40" s="83">
        <v>10000</v>
      </c>
      <c r="D40" s="84">
        <v>5000</v>
      </c>
      <c r="E40" s="88"/>
      <c r="F40" s="85">
        <v>2000</v>
      </c>
      <c r="G40" s="46"/>
      <c r="H40" s="47">
        <f t="shared" si="2"/>
        <v>2000</v>
      </c>
      <c r="I40" s="87"/>
      <c r="J40" s="87"/>
      <c r="K40" s="41"/>
    </row>
    <row r="41" spans="1:11" ht="16.5" x14ac:dyDescent="0.3">
      <c r="A41" s="58" t="s">
        <v>58</v>
      </c>
      <c r="B41" s="82">
        <v>114252.22</v>
      </c>
      <c r="C41" s="83">
        <v>93808</v>
      </c>
      <c r="D41" s="84">
        <v>135000</v>
      </c>
      <c r="E41" s="88"/>
      <c r="F41" s="85">
        <v>126052.31</v>
      </c>
      <c r="G41" s="46"/>
      <c r="H41" s="47">
        <f t="shared" si="2"/>
        <v>126052.31</v>
      </c>
      <c r="I41" s="87"/>
      <c r="J41" s="87"/>
      <c r="K41" s="41"/>
    </row>
    <row r="42" spans="1:11" ht="16.5" x14ac:dyDescent="0.3">
      <c r="A42" s="58" t="s">
        <v>59</v>
      </c>
      <c r="B42" s="82">
        <v>19723.060000000001</v>
      </c>
      <c r="C42" s="83">
        <v>8000</v>
      </c>
      <c r="D42" s="84">
        <v>25000</v>
      </c>
      <c r="E42" s="88"/>
      <c r="F42" s="85">
        <v>21354.73</v>
      </c>
      <c r="G42" s="46"/>
      <c r="H42" s="47">
        <f t="shared" si="2"/>
        <v>21354.73</v>
      </c>
      <c r="I42" s="87"/>
      <c r="J42" s="87"/>
      <c r="K42" s="41"/>
    </row>
    <row r="43" spans="1:11" ht="33" x14ac:dyDescent="0.3">
      <c r="A43" s="58" t="s">
        <v>60</v>
      </c>
      <c r="B43" s="82">
        <v>39481.31</v>
      </c>
      <c r="C43" s="83">
        <v>35000</v>
      </c>
      <c r="D43" s="84">
        <v>42000</v>
      </c>
      <c r="E43" s="88"/>
      <c r="F43" s="85">
        <v>50054.85</v>
      </c>
      <c r="G43" s="46"/>
      <c r="H43" s="47">
        <f t="shared" si="2"/>
        <v>50054.85</v>
      </c>
      <c r="I43" s="87"/>
      <c r="J43" s="87"/>
      <c r="K43" s="41"/>
    </row>
    <row r="44" spans="1:11" ht="22.5" customHeight="1" x14ac:dyDescent="0.3">
      <c r="A44" s="58" t="s">
        <v>61</v>
      </c>
      <c r="B44" s="82">
        <v>23860</v>
      </c>
      <c r="C44" s="83">
        <v>10000</v>
      </c>
      <c r="D44" s="84">
        <v>7500</v>
      </c>
      <c r="E44" s="88"/>
      <c r="F44" s="85">
        <v>11455</v>
      </c>
      <c r="G44" s="46"/>
      <c r="H44" s="47">
        <f t="shared" si="2"/>
        <v>11455</v>
      </c>
      <c r="I44" s="87"/>
      <c r="J44" s="87"/>
      <c r="K44" s="41"/>
    </row>
    <row r="45" spans="1:11" ht="16.5" x14ac:dyDescent="0.3">
      <c r="A45" s="58" t="s">
        <v>62</v>
      </c>
      <c r="B45" s="82">
        <v>1750</v>
      </c>
      <c r="C45" s="83">
        <v>3000</v>
      </c>
      <c r="D45" s="84">
        <v>2500</v>
      </c>
      <c r="E45" s="88"/>
      <c r="F45" s="85">
        <v>2800</v>
      </c>
      <c r="G45" s="46"/>
      <c r="H45" s="47">
        <f t="shared" si="2"/>
        <v>2800</v>
      </c>
      <c r="I45" s="87"/>
      <c r="J45" s="87"/>
      <c r="K45" s="41"/>
    </row>
    <row r="46" spans="1:11" ht="16.5" x14ac:dyDescent="0.3">
      <c r="A46" s="58" t="s">
        <v>63</v>
      </c>
      <c r="B46" s="82">
        <v>250</v>
      </c>
      <c r="C46" s="83">
        <v>1000</v>
      </c>
      <c r="D46" s="84">
        <v>500</v>
      </c>
      <c r="E46" s="88"/>
      <c r="F46" s="85">
        <v>541.79999999999995</v>
      </c>
      <c r="G46" s="46"/>
      <c r="H46" s="47">
        <f t="shared" si="2"/>
        <v>541.79999999999995</v>
      </c>
      <c r="I46" s="87"/>
      <c r="J46" s="87"/>
      <c r="K46" s="41"/>
    </row>
    <row r="47" spans="1:11" ht="16.5" x14ac:dyDescent="0.3">
      <c r="A47" s="58" t="s">
        <v>64</v>
      </c>
      <c r="B47" s="82">
        <v>5453.75</v>
      </c>
      <c r="C47" s="83">
        <v>6000</v>
      </c>
      <c r="D47" s="84">
        <v>0</v>
      </c>
      <c r="E47" s="88"/>
      <c r="F47" s="85">
        <v>0</v>
      </c>
      <c r="G47" s="46"/>
      <c r="H47" s="47">
        <f t="shared" si="2"/>
        <v>0</v>
      </c>
      <c r="I47" s="87"/>
      <c r="J47" s="87"/>
      <c r="K47" s="41"/>
    </row>
    <row r="48" spans="1:11" ht="16.5" x14ac:dyDescent="0.3">
      <c r="A48" s="58" t="s">
        <v>65</v>
      </c>
      <c r="B48" s="82">
        <v>9250</v>
      </c>
      <c r="C48" s="83">
        <v>15000</v>
      </c>
      <c r="D48" s="84">
        <v>9250</v>
      </c>
      <c r="E48" s="88"/>
      <c r="F48" s="85">
        <v>9250</v>
      </c>
      <c r="G48" s="46"/>
      <c r="H48" s="47">
        <f t="shared" si="2"/>
        <v>9250</v>
      </c>
      <c r="I48" s="87"/>
      <c r="J48" s="87"/>
      <c r="K48" s="41"/>
    </row>
    <row r="49" spans="1:11" ht="16.5" x14ac:dyDescent="0.3">
      <c r="A49" s="58" t="s">
        <v>66</v>
      </c>
      <c r="B49" s="82">
        <v>1479</v>
      </c>
      <c r="C49" s="83">
        <v>8000</v>
      </c>
      <c r="D49" s="84">
        <v>8000</v>
      </c>
      <c r="E49" s="88"/>
      <c r="F49" s="85">
        <v>3226.1</v>
      </c>
      <c r="G49" s="46"/>
      <c r="H49" s="47">
        <f t="shared" si="2"/>
        <v>3226.1</v>
      </c>
      <c r="I49" s="87"/>
      <c r="J49" s="87"/>
      <c r="K49" s="41"/>
    </row>
    <row r="50" spans="1:11" ht="18.75" customHeight="1" x14ac:dyDescent="0.3">
      <c r="A50" s="58" t="s">
        <v>67</v>
      </c>
      <c r="B50" s="82">
        <v>9098.8700000000008</v>
      </c>
      <c r="C50" s="83">
        <v>0</v>
      </c>
      <c r="D50" s="84">
        <v>7500</v>
      </c>
      <c r="E50" s="88"/>
      <c r="F50" s="85">
        <v>7107.13</v>
      </c>
      <c r="G50" s="46"/>
      <c r="H50" s="47">
        <f t="shared" si="2"/>
        <v>7107.13</v>
      </c>
      <c r="I50" s="87"/>
      <c r="J50" s="87"/>
      <c r="K50" s="41"/>
    </row>
    <row r="51" spans="1:11" ht="16.5" x14ac:dyDescent="0.3">
      <c r="A51" s="89" t="s">
        <v>68</v>
      </c>
      <c r="B51" s="90">
        <f>SUM(B38:B50)</f>
        <v>245202.63999999998</v>
      </c>
      <c r="C51" s="83">
        <f>SUM(C38:C50)</f>
        <v>222308</v>
      </c>
      <c r="D51" s="55">
        <f>SUM(D38:D50)</f>
        <v>269750</v>
      </c>
      <c r="E51" s="88"/>
      <c r="F51" s="91">
        <f>SUM(F38:F50)</f>
        <v>250376.28</v>
      </c>
      <c r="G51" s="38">
        <f>SUM(G38:G49)</f>
        <v>0</v>
      </c>
      <c r="H51" s="39">
        <f t="shared" si="2"/>
        <v>250376.28</v>
      </c>
      <c r="I51" s="32"/>
      <c r="J51" s="32"/>
      <c r="K51" s="41"/>
    </row>
    <row r="52" spans="1:11" ht="16.5" x14ac:dyDescent="0.3">
      <c r="A52" s="58"/>
      <c r="B52" s="92"/>
      <c r="C52" s="93"/>
      <c r="D52" s="84"/>
      <c r="E52" s="93"/>
      <c r="F52" s="85"/>
      <c r="G52" s="46"/>
      <c r="H52" s="47"/>
      <c r="I52" s="40"/>
      <c r="J52" s="40"/>
      <c r="K52" s="41"/>
    </row>
    <row r="53" spans="1:11" ht="16.5" x14ac:dyDescent="0.3">
      <c r="A53" s="51" t="s">
        <v>69</v>
      </c>
      <c r="B53" s="90">
        <f>SUM(B33-B51)</f>
        <v>595116.64999999991</v>
      </c>
      <c r="C53" s="88"/>
      <c r="D53" s="55"/>
      <c r="E53" s="55">
        <f>SUM(E35-D51)</f>
        <v>757250</v>
      </c>
      <c r="F53" s="94">
        <f>SUM(F33-F51)</f>
        <v>726720.39</v>
      </c>
      <c r="G53" s="38"/>
      <c r="H53" s="95">
        <f>SUM(H33-H51)</f>
        <v>853470.3899999999</v>
      </c>
      <c r="I53" s="40"/>
      <c r="J53" s="40"/>
      <c r="K53" s="50">
        <f>SUM(H53/E53)</f>
        <v>1.1270655529877847</v>
      </c>
    </row>
    <row r="54" spans="1:11" ht="16.5" hidden="1" x14ac:dyDescent="0.3">
      <c r="A54" s="51"/>
      <c r="B54" s="9"/>
      <c r="C54" s="43"/>
      <c r="D54" s="44"/>
      <c r="E54" s="36"/>
      <c r="F54" s="96"/>
      <c r="G54" s="55"/>
      <c r="H54" s="55"/>
      <c r="I54" s="40"/>
      <c r="J54" s="40"/>
      <c r="K54" s="41"/>
    </row>
    <row r="55" spans="1:11" ht="16.5" hidden="1" x14ac:dyDescent="0.3">
      <c r="A55" s="51" t="s">
        <v>70</v>
      </c>
      <c r="B55" s="52" t="e">
        <f>#REF!+B53</f>
        <v>#REF!</v>
      </c>
      <c r="C55" s="34"/>
      <c r="D55" s="53"/>
      <c r="E55" s="53" t="e">
        <f>SUM(E53+#REF!)</f>
        <v>#REF!</v>
      </c>
      <c r="F55" s="96" t="e">
        <f>SUM(F53+#REF!)</f>
        <v>#REF!</v>
      </c>
      <c r="G55" s="55"/>
      <c r="H55" s="55"/>
      <c r="I55" s="32"/>
      <c r="J55" s="32"/>
      <c r="K55" s="41"/>
    </row>
    <row r="56" spans="1:11" x14ac:dyDescent="0.2">
      <c r="F56" s="99"/>
      <c r="I56" s="101"/>
      <c r="J56" s="101"/>
      <c r="K56" s="102"/>
    </row>
    <row r="57" spans="1:11" x14ac:dyDescent="0.2">
      <c r="D57" s="98">
        <f>SUM(D41:D43)</f>
        <v>202000</v>
      </c>
    </row>
    <row r="59" spans="1:11" x14ac:dyDescent="0.2">
      <c r="D59" s="103">
        <v>0.1</v>
      </c>
    </row>
  </sheetData>
  <mergeCells count="2">
    <mergeCell ref="C1:F1"/>
    <mergeCell ref="I1:K1"/>
  </mergeCells>
  <pageMargins left="0.25" right="0.25" top="0.75" bottom="0.75" header="0.3" footer="0.3"/>
  <pageSetup scale="49" orientation="landscape" horizontalDpi="1200" verticalDpi="1200" r:id="rId1"/>
  <headerFooter alignWithMargins="0">
    <oddHeader>&amp;C&amp;"Century Gothic,Regular" 2025 Night for Champions
2/15/2025
Ritz-Carlton, Naples
Financial Statement - Summary</oddHeader>
    <oddFooter>&amp;R&amp;P    &amp;D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Details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2025-03-05T16:47:52Z</cp:lastPrinted>
  <dcterms:created xsi:type="dcterms:W3CDTF">2025-03-05T16:46:53Z</dcterms:created>
  <dcterms:modified xsi:type="dcterms:W3CDTF">2025-03-18T13:42:39Z</dcterms:modified>
</cp:coreProperties>
</file>