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L:\Board\Board Meetings and Schedule\2025-2026 Board\09.23.25 BOD Meeting\Finance Documents\"/>
    </mc:Choice>
  </mc:AlternateContent>
  <xr:revisionPtr revIDLastSave="0" documentId="8_{0C1CF0F3-24A5-45F7-84DF-4A9D80B08D6C}" xr6:coauthVersionLast="47" xr6:coauthVersionMax="47" xr10:uidLastSave="{00000000-0000-0000-0000-000000000000}"/>
  <bookViews>
    <workbookView xWindow="-120" yWindow="-120" windowWidth="29040" windowHeight="15840" xr2:uid="{D482C499-9B2C-43BD-A1D7-90A2994D03B7}"/>
  </bookViews>
  <sheets>
    <sheet name="Finance" sheetId="1" r:id="rId1"/>
    <sheet name="FY 25 and History" sheetId="3" r:id="rId2"/>
  </sheets>
  <definedNames>
    <definedName name="AS2DocOpenMode" hidden="1">"AS2DocumentEdit"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Finance!$A$1:$M$29</definedName>
    <definedName name="_xlnm.Print_Area" localSheetId="1">'FY 25 and History'!$A$1:$N$11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3" l="1"/>
  <c r="N11" i="3"/>
  <c r="P10" i="3"/>
  <c r="P8" i="3"/>
  <c r="N4" i="3" l="1"/>
  <c r="K21" i="1" l="1"/>
  <c r="K25" i="1"/>
  <c r="K17" i="1" l="1"/>
  <c r="K19" i="1"/>
  <c r="G19" i="1"/>
  <c r="K9" i="1"/>
  <c r="K10" i="1"/>
  <c r="K11" i="1"/>
  <c r="K12" i="1"/>
  <c r="K13" i="1"/>
  <c r="K14" i="1"/>
  <c r="K8" i="1"/>
  <c r="L15" i="1"/>
  <c r="I13" i="1"/>
  <c r="D10" i="3" l="1"/>
  <c r="G17" i="1"/>
  <c r="G21" i="1"/>
  <c r="G25" i="1"/>
  <c r="N10" i="3" l="1"/>
  <c r="I15" i="1" l="1"/>
  <c r="G9" i="1" s="1"/>
  <c r="G12" i="1" l="1"/>
  <c r="G8" i="1"/>
  <c r="G13" i="1"/>
  <c r="G11" i="1"/>
  <c r="G14" i="1"/>
  <c r="G10" i="1"/>
  <c r="L10" i="3"/>
  <c r="J10" i="3"/>
  <c r="H10" i="3"/>
  <c r="F10" i="3"/>
  <c r="N8" i="3"/>
  <c r="L8" i="3"/>
  <c r="L11" i="3" s="1"/>
  <c r="J8" i="3"/>
  <c r="J11" i="3" s="1"/>
  <c r="H8" i="3"/>
  <c r="F8" i="3"/>
  <c r="D8" i="3"/>
  <c r="B8" i="3"/>
  <c r="D11" i="3" l="1"/>
  <c r="F11" i="3"/>
  <c r="G15" i="1"/>
  <c r="H11" i="3"/>
</calcChain>
</file>

<file path=xl/sharedStrings.xml><?xml version="1.0" encoding="utf-8"?>
<sst xmlns="http://schemas.openxmlformats.org/spreadsheetml/2006/main" count="51" uniqueCount="49">
  <si>
    <t>EDUCATION FOUNDATION OF COLLIER COUNTY</t>
  </si>
  <si>
    <t>OUTCOMES AND PERFORMANCE MEASURES</t>
  </si>
  <si>
    <t>OUTCOME</t>
  </si>
  <si>
    <t>ASSOCIATED IMPACT AREA</t>
  </si>
  <si>
    <t>ASSOCIATED MEASURES</t>
  </si>
  <si>
    <t>Financial</t>
  </si>
  <si>
    <t>Diversify Income</t>
  </si>
  <si>
    <t>Operational Success</t>
  </si>
  <si>
    <t>Cash reserves (# of months)</t>
  </si>
  <si>
    <t>Exceed Industry standard (60/40) of expense to income of fundraising events</t>
  </si>
  <si>
    <t>Percentage of funding from funding source (individual, foundations, gov., corporate</t>
  </si>
  <si>
    <t>CHAMPIONS FOR LEARNING</t>
  </si>
  <si>
    <t>CFL History</t>
  </si>
  <si>
    <t>FY 18 Actuals</t>
  </si>
  <si>
    <t>FY19 Actuals</t>
  </si>
  <si>
    <t>FY20 Actual</t>
  </si>
  <si>
    <t>FY21 Actuals</t>
  </si>
  <si>
    <t>FY22 Actuals</t>
  </si>
  <si>
    <t>Income</t>
  </si>
  <si>
    <t>Total expenses</t>
  </si>
  <si>
    <t>Change in Net Assets</t>
  </si>
  <si>
    <t>.</t>
  </si>
  <si>
    <t>NET INCOME % CHANGE</t>
  </si>
  <si>
    <t xml:space="preserve">     Foundation Revenue and Grants</t>
  </si>
  <si>
    <t xml:space="preserve">     Governmental Grants</t>
  </si>
  <si>
    <t xml:space="preserve">     Individual Contributions / Family Foundations</t>
  </si>
  <si>
    <t xml:space="preserve">     Corporate Revenue</t>
  </si>
  <si>
    <t xml:space="preserve">     Program Service Revenue (Contracted Services)</t>
  </si>
  <si>
    <t xml:space="preserve">     Dividend and Interest Income</t>
  </si>
  <si>
    <t>NFC</t>
  </si>
  <si>
    <t>Total Income</t>
  </si>
  <si>
    <t>Total Expenses</t>
  </si>
  <si>
    <t>Net Revenue</t>
  </si>
  <si>
    <t>Fundraising Expenses</t>
  </si>
  <si>
    <t>Working Capital</t>
  </si>
  <si>
    <t>FY23 Operating Actuals</t>
  </si>
  <si>
    <t>ANNUAL YEARLY INCOME % CHANGE</t>
  </si>
  <si>
    <t>Operating Revenues through June 30, 2024</t>
  </si>
  <si>
    <t xml:space="preserve">     Contributions of Nonfinancial Assets</t>
  </si>
  <si>
    <t>Income raised Through June 30, 2024</t>
  </si>
  <si>
    <t>7 months</t>
  </si>
  <si>
    <t>FY24 Operating Actuals</t>
  </si>
  <si>
    <t>FINANCE Key Performance Indicators (KPIs) - For the Fiscal Year ending June 30, 2025 with FY 2024 comparisons</t>
  </si>
  <si>
    <t>FY 2024</t>
  </si>
  <si>
    <t>FY 2025</t>
  </si>
  <si>
    <t>Cost per dollar raised (CPDR) (each dollar cost 19 cents/.11 cents to raise. BBB limits to $.35)</t>
  </si>
  <si>
    <t>9 months</t>
  </si>
  <si>
    <t>FY25 Operating Actuals</t>
  </si>
  <si>
    <t>* $3.5M endowment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</si>
</sst>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\ \ ;\(#,##0\)\ ;\—\ \ "/>
    <numFmt numFmtId="166" formatCode="_(&quot;$&quot;* #,##0_);_(&quot;$&quot;* \(#,##0\);_(&quot;$&quot;* &quot;-&quot;??_);_(@_)"/>
    <numFmt numFmtId="167" formatCode="0.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Aptos Narrow"/>
      <family val="2"/>
      <scheme val="minor"/>
    </font>
    <font>
      <i/>
      <sz val="11"/>
      <color theme="1"/>
      <name val="Century Gothic"/>
      <family val="2"/>
    </font>
    <font>
      <b/>
      <sz val="11"/>
      <color indexed="8"/>
      <name val="Century Gothic"/>
      <family val="2"/>
    </font>
    <font>
      <sz val="10"/>
      <name val="Arial"/>
      <family val="2"/>
    </font>
    <font>
      <i/>
      <sz val="11"/>
      <color indexed="8"/>
      <name val="Century Gothic"/>
      <family val="2"/>
    </font>
    <font>
      <b/>
      <sz val="11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entury Gothic"/>
      <family val="2"/>
    </font>
    <font>
      <i/>
      <sz val="8"/>
      <color theme="1"/>
      <name val="Century Gothic"/>
      <family val="2"/>
    </font>
    <font>
      <b/>
      <i/>
      <sz val="8"/>
      <color theme="1"/>
      <name val="Century Gothic"/>
      <family val="2"/>
    </font>
    <font>
      <b/>
      <i/>
      <sz val="11"/>
      <color theme="1"/>
      <name val="Century Gothic"/>
      <family val="2"/>
    </font>
    <font>
      <i/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6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3" applyFont="1"/>
    <xf numFmtId="0" fontId="2" fillId="0" borderId="0" xfId="3" applyFont="1"/>
    <xf numFmtId="0" fontId="4" fillId="0" borderId="0" xfId="3" applyFont="1"/>
    <xf numFmtId="0" fontId="5" fillId="0" borderId="0" xfId="3" applyFont="1"/>
    <xf numFmtId="0" fontId="5" fillId="0" borderId="0" xfId="3" applyFont="1" applyAlignment="1">
      <alignment horizontal="center" wrapText="1"/>
    </xf>
    <xf numFmtId="3" fontId="5" fillId="0" borderId="0" xfId="4" applyNumberFormat="1" applyFont="1" applyAlignment="1">
      <alignment horizontal="center" wrapText="1"/>
    </xf>
    <xf numFmtId="0" fontId="2" fillId="0" borderId="0" xfId="3" applyFont="1" applyAlignment="1">
      <alignment horizontal="center" wrapText="1"/>
    </xf>
    <xf numFmtId="0" fontId="1" fillId="0" borderId="0" xfId="3" applyFont="1" applyAlignment="1">
      <alignment horizontal="center" wrapText="1"/>
    </xf>
    <xf numFmtId="3" fontId="7" fillId="0" borderId="0" xfId="4" applyNumberFormat="1" applyFont="1" applyAlignment="1">
      <alignment horizontal="right" vertical="center" wrapText="1"/>
    </xf>
    <xf numFmtId="0" fontId="4" fillId="0" borderId="0" xfId="3" applyFont="1" applyAlignment="1">
      <alignment horizontal="center" wrapText="1"/>
    </xf>
    <xf numFmtId="0" fontId="1" fillId="0" borderId="0" xfId="3" applyFont="1" applyAlignment="1">
      <alignment horizontal="center"/>
    </xf>
    <xf numFmtId="0" fontId="5" fillId="0" borderId="0" xfId="4" applyFont="1"/>
    <xf numFmtId="164" fontId="5" fillId="0" borderId="0" xfId="5" applyNumberFormat="1" applyFont="1"/>
    <xf numFmtId="164" fontId="5" fillId="0" borderId="0" xfId="5" applyNumberFormat="1" applyFont="1" applyAlignment="1">
      <alignment horizontal="right"/>
    </xf>
    <xf numFmtId="164" fontId="1" fillId="0" borderId="0" xfId="5" applyNumberFormat="1" applyFont="1"/>
    <xf numFmtId="164" fontId="2" fillId="0" borderId="0" xfId="5" applyNumberFormat="1" applyFont="1"/>
    <xf numFmtId="164" fontId="8" fillId="0" borderId="0" xfId="5" applyNumberFormat="1" applyFont="1" applyBorder="1" applyAlignment="1">
      <alignment horizontal="right"/>
    </xf>
    <xf numFmtId="164" fontId="1" fillId="0" borderId="0" xfId="5" applyNumberFormat="1" applyFont="1" applyBorder="1"/>
    <xf numFmtId="164" fontId="1" fillId="0" borderId="0" xfId="5" applyNumberFormat="1" applyFont="1" applyFill="1" applyBorder="1"/>
    <xf numFmtId="164" fontId="9" fillId="0" borderId="0" xfId="5" applyNumberFormat="1" applyFont="1" applyAlignment="1">
      <alignment horizontal="right"/>
    </xf>
    <xf numFmtId="164" fontId="10" fillId="0" borderId="0" xfId="5" applyNumberFormat="1" applyFont="1" applyAlignment="1">
      <alignment horizontal="center"/>
    </xf>
    <xf numFmtId="164" fontId="1" fillId="0" borderId="1" xfId="5" applyNumberFormat="1" applyFont="1" applyBorder="1"/>
    <xf numFmtId="0" fontId="11" fillId="0" borderId="0" xfId="3" applyFont="1"/>
    <xf numFmtId="0" fontId="11" fillId="0" borderId="0" xfId="3" applyFont="1" applyAlignment="1">
      <alignment horizontal="center" wrapText="1"/>
    </xf>
    <xf numFmtId="165" fontId="2" fillId="0" borderId="0" xfId="3" applyNumberFormat="1" applyFont="1"/>
    <xf numFmtId="164" fontId="2" fillId="0" borderId="0" xfId="3" applyNumberFormat="1" applyFont="1"/>
    <xf numFmtId="164" fontId="4" fillId="0" borderId="0" xfId="3" applyNumberFormat="1" applyFont="1"/>
    <xf numFmtId="43" fontId="2" fillId="0" borderId="0" xfId="5" applyFont="1"/>
    <xf numFmtId="9" fontId="1" fillId="0" borderId="0" xfId="2" applyFont="1"/>
    <xf numFmtId="43" fontId="2" fillId="0" borderId="0" xfId="3" applyNumberFormat="1" applyFont="1"/>
    <xf numFmtId="9" fontId="12" fillId="0" borderId="0" xfId="2" applyFont="1"/>
    <xf numFmtId="9" fontId="13" fillId="0" borderId="0" xfId="2" applyFont="1" applyAlignment="1">
      <alignment horizontal="right" wrapText="1"/>
    </xf>
    <xf numFmtId="9" fontId="13" fillId="0" borderId="0" xfId="2" applyFont="1"/>
    <xf numFmtId="43" fontId="2" fillId="0" borderId="0" xfId="1" applyFont="1"/>
    <xf numFmtId="164" fontId="2" fillId="0" borderId="0" xfId="1" applyNumberFormat="1" applyFont="1"/>
    <xf numFmtId="9" fontId="2" fillId="0" borderId="0" xfId="2" applyFont="1"/>
    <xf numFmtId="9" fontId="2" fillId="0" borderId="0" xfId="0" applyNumberFormat="1" applyFont="1"/>
    <xf numFmtId="9" fontId="2" fillId="0" borderId="2" xfId="2" applyFont="1" applyBorder="1"/>
    <xf numFmtId="0" fontId="2" fillId="0" borderId="2" xfId="0" applyFont="1" applyBorder="1"/>
    <xf numFmtId="164" fontId="2" fillId="0" borderId="2" xfId="1" applyNumberFormat="1" applyFont="1" applyBorder="1"/>
    <xf numFmtId="43" fontId="1" fillId="0" borderId="0" xfId="3" applyNumberFormat="1" applyFont="1"/>
    <xf numFmtId="166" fontId="2" fillId="0" borderId="0" xfId="6" applyNumberFormat="1" applyFont="1"/>
    <xf numFmtId="2" fontId="1" fillId="0" borderId="0" xfId="0" applyNumberFormat="1" applyFont="1"/>
    <xf numFmtId="167" fontId="1" fillId="0" borderId="0" xfId="0" applyNumberFormat="1" applyFont="1"/>
    <xf numFmtId="0" fontId="14" fillId="0" borderId="0" xfId="0" applyFont="1"/>
    <xf numFmtId="43" fontId="1" fillId="0" borderId="0" xfId="1" applyFont="1"/>
    <xf numFmtId="43" fontId="2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1" applyNumberFormat="1" applyFont="1"/>
    <xf numFmtId="164" fontId="2" fillId="0" borderId="0" xfId="0" applyNumberFormat="1" applyFont="1"/>
    <xf numFmtId="164" fontId="1" fillId="0" borderId="0" xfId="3" applyNumberFormat="1" applyFont="1"/>
  </cellXfs>
  <cellStyles count="7">
    <cellStyle name="Comma" xfId="1" builtinId="3"/>
    <cellStyle name="Comma 3" xfId="5" xr:uid="{DB964EED-F084-4C62-9843-3EEDA8D7AFB9}"/>
    <cellStyle name="Currency" xfId="6" builtinId="4"/>
    <cellStyle name="Normal" xfId="0" builtinId="0"/>
    <cellStyle name="Normal 4" xfId="3" xr:uid="{9C621BD3-602E-4D1A-BE1A-22B56CBAC6D1}"/>
    <cellStyle name="Normal_Fin Cm Rpts jan-sept 99 2" xfId="4" xr:uid="{7134C876-D8AE-4C18-B626-5C8840464F5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158E9-B45B-4D20-B77C-DF852BA2A7EA}">
  <dimension ref="A1:R34"/>
  <sheetViews>
    <sheetView tabSelected="1" zoomScale="90" zoomScaleNormal="90" workbookViewId="0">
      <pane ySplit="4" topLeftCell="A5" activePane="bottomLeft" state="frozen"/>
      <selection activeCell="A4" sqref="A4"/>
      <selection pane="bottomLeft" activeCell="K30" sqref="K30"/>
    </sheetView>
  </sheetViews>
  <sheetFormatPr defaultColWidth="9.140625" defaultRowHeight="16.5" x14ac:dyDescent="0.3"/>
  <cols>
    <col min="1" max="1" width="20.7109375" style="3" customWidth="1"/>
    <col min="2" max="2" width="3" style="3" customWidth="1"/>
    <col min="3" max="3" width="15.85546875" style="3" customWidth="1"/>
    <col min="4" max="4" width="1.7109375" style="3" customWidth="1"/>
    <col min="5" max="5" width="101.28515625" style="3" customWidth="1"/>
    <col min="6" max="6" width="1.5703125" style="3" customWidth="1"/>
    <col min="7" max="7" width="15.7109375" style="3" customWidth="1"/>
    <col min="8" max="8" width="3" style="3" customWidth="1"/>
    <col min="9" max="9" width="15.7109375" style="3" customWidth="1"/>
    <col min="10" max="10" width="2.5703125" style="3" customWidth="1"/>
    <col min="11" max="11" width="14.7109375" style="3" customWidth="1"/>
    <col min="12" max="12" width="14.5703125" style="38" customWidth="1"/>
    <col min="13" max="16384" width="9.140625" style="3"/>
  </cols>
  <sheetData>
    <row r="1" spans="1:12" s="1" customFormat="1" ht="14.25" x14ac:dyDescent="0.2">
      <c r="A1" s="1" t="s">
        <v>0</v>
      </c>
      <c r="L1" s="52"/>
    </row>
    <row r="2" spans="1:12" s="1" customFormat="1" ht="14.25" x14ac:dyDescent="0.2">
      <c r="A2" s="1" t="s">
        <v>1</v>
      </c>
      <c r="L2" s="52"/>
    </row>
    <row r="3" spans="1:12" s="1" customFormat="1" ht="14.25" x14ac:dyDescent="0.2">
      <c r="A3" s="1" t="s">
        <v>42</v>
      </c>
      <c r="L3" s="52"/>
    </row>
    <row r="4" spans="1:12" s="1" customFormat="1" ht="40.5" customHeight="1" x14ac:dyDescent="0.2">
      <c r="A4" s="2" t="s">
        <v>2</v>
      </c>
      <c r="B4" s="2"/>
      <c r="C4" s="2" t="s">
        <v>3</v>
      </c>
      <c r="D4" s="2"/>
      <c r="E4" s="2" t="s">
        <v>4</v>
      </c>
      <c r="F4" s="2"/>
      <c r="G4" s="2"/>
      <c r="H4" s="2"/>
      <c r="I4" s="2"/>
      <c r="L4" s="52"/>
    </row>
    <row r="5" spans="1:12" s="1" customFormat="1" ht="14.25" x14ac:dyDescent="0.2">
      <c r="A5" s="1" t="s">
        <v>6</v>
      </c>
      <c r="C5" s="1" t="s">
        <v>5</v>
      </c>
      <c r="E5" s="1" t="s">
        <v>10</v>
      </c>
      <c r="L5" s="52"/>
    </row>
    <row r="7" spans="1:12" x14ac:dyDescent="0.3">
      <c r="E7" s="3" t="s">
        <v>37</v>
      </c>
      <c r="G7" s="51" t="s">
        <v>43</v>
      </c>
      <c r="K7" s="51" t="s">
        <v>44</v>
      </c>
    </row>
    <row r="8" spans="1:12" x14ac:dyDescent="0.3">
      <c r="E8" s="3" t="s">
        <v>23</v>
      </c>
      <c r="G8" s="39">
        <f t="shared" ref="G8:G14" si="0">I8/$I$15</f>
        <v>0.43321113668027228</v>
      </c>
      <c r="I8" s="38">
        <v>1900348.18</v>
      </c>
      <c r="K8" s="39">
        <f>L8/$L$15</f>
        <v>0.53392607399120395</v>
      </c>
      <c r="L8" s="38">
        <v>3742672.84</v>
      </c>
    </row>
    <row r="9" spans="1:12" x14ac:dyDescent="0.3">
      <c r="E9" s="3" t="s">
        <v>24</v>
      </c>
      <c r="G9" s="39">
        <f t="shared" si="0"/>
        <v>3.0867385932265103E-3</v>
      </c>
      <c r="I9" s="38">
        <v>13540.46</v>
      </c>
      <c r="K9" s="39">
        <f t="shared" ref="K9:K14" si="1">L9/$L$15</f>
        <v>1.6167276727795039E-3</v>
      </c>
      <c r="L9" s="38">
        <v>11332.81</v>
      </c>
    </row>
    <row r="10" spans="1:12" x14ac:dyDescent="0.3">
      <c r="E10" s="3" t="s">
        <v>25</v>
      </c>
      <c r="G10" s="39">
        <f t="shared" si="0"/>
        <v>0.30860658484111597</v>
      </c>
      <c r="I10" s="38">
        <v>1353750.8900000001</v>
      </c>
      <c r="K10" s="39">
        <f t="shared" si="1"/>
        <v>0.38298958130438016</v>
      </c>
      <c r="L10" s="38">
        <v>2684650.13</v>
      </c>
    </row>
    <row r="11" spans="1:12" x14ac:dyDescent="0.3">
      <c r="E11" s="3" t="s">
        <v>26</v>
      </c>
      <c r="G11" s="39">
        <f t="shared" si="0"/>
        <v>7.6112516945368414E-2</v>
      </c>
      <c r="I11" s="38">
        <v>333879.42</v>
      </c>
      <c r="K11" s="39">
        <f t="shared" si="1"/>
        <v>3.6428546610995316E-2</v>
      </c>
      <c r="L11" s="38">
        <v>255353.95</v>
      </c>
    </row>
    <row r="12" spans="1:12" x14ac:dyDescent="0.3">
      <c r="E12" s="3" t="s">
        <v>27</v>
      </c>
      <c r="G12" s="39">
        <f t="shared" si="0"/>
        <v>0.13595572944737119</v>
      </c>
      <c r="I12" s="38">
        <v>596391</v>
      </c>
      <c r="K12" s="39">
        <f t="shared" si="1"/>
        <v>1.7998385256714319E-2</v>
      </c>
      <c r="L12" s="38">
        <v>126163.66</v>
      </c>
    </row>
    <row r="13" spans="1:12" x14ac:dyDescent="0.3">
      <c r="E13" s="3" t="s">
        <v>28</v>
      </c>
      <c r="G13" s="39">
        <f t="shared" si="0"/>
        <v>1.781740171513066E-2</v>
      </c>
      <c r="I13" s="38">
        <f>147895.81-69737</f>
        <v>78158.81</v>
      </c>
      <c r="K13" s="39">
        <f t="shared" si="1"/>
        <v>1.495889198044479E-2</v>
      </c>
      <c r="L13" s="38">
        <v>104857.66000000003</v>
      </c>
    </row>
    <row r="14" spans="1:12" x14ac:dyDescent="0.3">
      <c r="E14" s="3" t="s">
        <v>38</v>
      </c>
      <c r="G14" s="41">
        <f t="shared" si="0"/>
        <v>2.520989177751504E-2</v>
      </c>
      <c r="H14" s="42"/>
      <c r="I14" s="43">
        <v>110587.12</v>
      </c>
      <c r="K14" s="41">
        <f t="shared" si="1"/>
        <v>1.2081793183481959E-2</v>
      </c>
      <c r="L14" s="43">
        <v>84690</v>
      </c>
    </row>
    <row r="15" spans="1:12" x14ac:dyDescent="0.3">
      <c r="G15" s="40">
        <f>SUM(G8:G14)</f>
        <v>1</v>
      </c>
      <c r="I15" s="38">
        <f>SUM(I8:I14)</f>
        <v>4386655.88</v>
      </c>
      <c r="J15" s="48"/>
      <c r="L15" s="38">
        <f>SUM(L8:L14)</f>
        <v>7009721.0499999998</v>
      </c>
    </row>
    <row r="17" spans="1:18" s="1" customFormat="1" x14ac:dyDescent="0.3">
      <c r="A17" s="1" t="s">
        <v>7</v>
      </c>
      <c r="C17" s="1" t="s">
        <v>5</v>
      </c>
      <c r="E17" s="1" t="s">
        <v>45</v>
      </c>
      <c r="G17" s="46">
        <f>G18/G19</f>
        <v>0.1888459160492473</v>
      </c>
      <c r="H17" s="3"/>
      <c r="I17" s="3"/>
      <c r="J17" s="3"/>
      <c r="K17" s="49">
        <f>K18/K19</f>
        <v>0.11425017451059262</v>
      </c>
      <c r="L17" s="38"/>
      <c r="M17" s="3"/>
      <c r="N17" s="3"/>
      <c r="O17" s="3"/>
      <c r="P17" s="3"/>
      <c r="Q17" s="3"/>
      <c r="R17" s="3"/>
    </row>
    <row r="18" spans="1:18" x14ac:dyDescent="0.3">
      <c r="E18" s="3" t="s">
        <v>33</v>
      </c>
      <c r="G18" s="38">
        <v>792758.15</v>
      </c>
      <c r="K18" s="38">
        <v>779206</v>
      </c>
    </row>
    <row r="19" spans="1:18" x14ac:dyDescent="0.3">
      <c r="E19" s="3" t="s">
        <v>39</v>
      </c>
      <c r="G19" s="38">
        <f>I8+I9+I10+I11+I12</f>
        <v>4197909.95</v>
      </c>
      <c r="K19" s="53">
        <f>L8+L9+L10+L11+L12</f>
        <v>6820173.3899999997</v>
      </c>
    </row>
    <row r="21" spans="1:18" x14ac:dyDescent="0.3">
      <c r="E21" s="1" t="s">
        <v>9</v>
      </c>
      <c r="F21" s="1"/>
      <c r="G21" s="32">
        <f>G24/G23</f>
        <v>0.35553215972093477</v>
      </c>
      <c r="K21" s="32">
        <f>K24/K23</f>
        <v>0.26261459923359565</v>
      </c>
    </row>
    <row r="22" spans="1:18" x14ac:dyDescent="0.3">
      <c r="E22" s="3" t="s">
        <v>29</v>
      </c>
    </row>
    <row r="23" spans="1:18" x14ac:dyDescent="0.3">
      <c r="E23" s="3" t="s">
        <v>30</v>
      </c>
      <c r="G23" s="38">
        <v>830337.74</v>
      </c>
      <c r="K23" s="38">
        <v>1065234</v>
      </c>
    </row>
    <row r="24" spans="1:18" x14ac:dyDescent="0.3">
      <c r="E24" s="3" t="s">
        <v>31</v>
      </c>
      <c r="G24" s="43">
        <v>295211.77</v>
      </c>
      <c r="K24" s="43">
        <v>279746</v>
      </c>
    </row>
    <row r="25" spans="1:18" x14ac:dyDescent="0.3">
      <c r="E25" s="3" t="s">
        <v>32</v>
      </c>
      <c r="G25" s="38">
        <f>G23-G24</f>
        <v>535125.97</v>
      </c>
      <c r="K25" s="38">
        <f>K23-K24</f>
        <v>785488</v>
      </c>
    </row>
    <row r="26" spans="1:18" x14ac:dyDescent="0.3">
      <c r="G26" s="45"/>
    </row>
    <row r="27" spans="1:18" x14ac:dyDescent="0.3">
      <c r="G27" s="37"/>
    </row>
    <row r="28" spans="1:18" x14ac:dyDescent="0.3">
      <c r="G28" s="37"/>
    </row>
    <row r="29" spans="1:18" x14ac:dyDescent="0.3">
      <c r="A29" s="1" t="s">
        <v>34</v>
      </c>
      <c r="B29" s="1"/>
      <c r="C29" s="1" t="s">
        <v>5</v>
      </c>
      <c r="E29" s="1" t="s">
        <v>8</v>
      </c>
      <c r="F29" s="1"/>
      <c r="G29" s="47" t="s">
        <v>40</v>
      </c>
      <c r="H29" s="1"/>
      <c r="I29" s="49"/>
      <c r="J29" s="1"/>
      <c r="K29" s="1" t="s">
        <v>46</v>
      </c>
      <c r="L29" s="52"/>
      <c r="M29" s="1"/>
      <c r="N29" s="1"/>
      <c r="O29" s="1"/>
      <c r="P29" s="1"/>
      <c r="Q29" s="1"/>
      <c r="R29" s="1"/>
    </row>
    <row r="30" spans="1:18" x14ac:dyDescent="0.3">
      <c r="I30" s="37"/>
      <c r="J30" s="50"/>
    </row>
    <row r="34" spans="5:18" s="1" customFormat="1" x14ac:dyDescent="0.3">
      <c r="E34" s="3"/>
      <c r="F34" s="3"/>
      <c r="G34" s="3"/>
      <c r="H34" s="3"/>
      <c r="I34" s="3"/>
      <c r="J34" s="3"/>
      <c r="K34" s="3"/>
      <c r="L34" s="38"/>
      <c r="M34" s="3"/>
      <c r="N34" s="3"/>
      <c r="O34" s="3"/>
      <c r="P34" s="3"/>
      <c r="Q34" s="3"/>
      <c r="R34" s="3"/>
    </row>
  </sheetData>
  <pageMargins left="0.2" right="0.2" top="0.5" bottom="0.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495D0-D951-4898-8035-23F0CA6F99AE}">
  <dimension ref="A1:S22"/>
  <sheetViews>
    <sheetView zoomScaleNormal="100" workbookViewId="0">
      <selection activeCell="F23" sqref="F23"/>
    </sheetView>
  </sheetViews>
  <sheetFormatPr defaultColWidth="9.140625" defaultRowHeight="16.5" x14ac:dyDescent="0.3"/>
  <cols>
    <col min="1" max="1" width="25.28515625" style="5" customWidth="1"/>
    <col min="2" max="2" width="12.140625" style="5" customWidth="1"/>
    <col min="3" max="3" width="3.28515625" style="5" customWidth="1"/>
    <col min="4" max="4" width="13.28515625" style="5" customWidth="1"/>
    <col min="5" max="5" width="3.28515625" style="5" customWidth="1"/>
    <col min="6" max="6" width="13.5703125" style="5" customWidth="1"/>
    <col min="7" max="7" width="3.28515625" style="5" customWidth="1"/>
    <col min="8" max="8" width="13" style="5" customWidth="1"/>
    <col min="9" max="9" width="3.28515625" style="5" customWidth="1"/>
    <col min="10" max="10" width="12.7109375" style="5" customWidth="1"/>
    <col min="11" max="11" width="3.28515625" style="5" customWidth="1"/>
    <col min="12" max="12" width="12.5703125" style="6" customWidth="1"/>
    <col min="13" max="13" width="3.28515625" style="5" customWidth="1"/>
    <col min="14" max="14" width="12.5703125" style="5" customWidth="1"/>
    <col min="15" max="15" width="3.28515625" style="5" customWidth="1"/>
    <col min="16" max="16" width="12.5703125" style="5" customWidth="1"/>
    <col min="17" max="17" width="9.140625" style="5"/>
    <col min="18" max="18" width="14.85546875" style="5" bestFit="1" customWidth="1"/>
    <col min="19" max="19" width="14.5703125" style="5" bestFit="1" customWidth="1"/>
    <col min="20" max="16384" width="9.140625" style="5"/>
  </cols>
  <sheetData>
    <row r="1" spans="1:19" x14ac:dyDescent="0.3">
      <c r="A1" s="4" t="s">
        <v>11</v>
      </c>
    </row>
    <row r="2" spans="1:19" ht="65.25" customHeight="1" x14ac:dyDescent="0.3">
      <c r="A2" s="7" t="s">
        <v>12</v>
      </c>
      <c r="B2" s="8" t="s">
        <v>13</v>
      </c>
      <c r="C2" s="7"/>
      <c r="D2" s="9" t="s">
        <v>14</v>
      </c>
      <c r="E2" s="10"/>
      <c r="F2" s="11" t="s">
        <v>15</v>
      </c>
      <c r="G2" s="11"/>
      <c r="H2" s="11" t="s">
        <v>16</v>
      </c>
      <c r="I2" s="11"/>
      <c r="J2" s="11" t="s">
        <v>17</v>
      </c>
      <c r="L2" s="11" t="s">
        <v>35</v>
      </c>
      <c r="N2" s="11" t="s">
        <v>41</v>
      </c>
      <c r="P2" s="11" t="s">
        <v>47</v>
      </c>
    </row>
    <row r="3" spans="1:19" ht="30" customHeight="1" x14ac:dyDescent="0.3">
      <c r="D3" s="12"/>
      <c r="F3" s="13"/>
      <c r="G3" s="14"/>
      <c r="H3" s="14"/>
      <c r="I3" s="14"/>
      <c r="J3" s="13"/>
    </row>
    <row r="4" spans="1:19" x14ac:dyDescent="0.3">
      <c r="A4" s="15" t="s">
        <v>18</v>
      </c>
      <c r="B4" s="16">
        <v>3207236</v>
      </c>
      <c r="C4" s="16"/>
      <c r="D4" s="17">
        <v>3499579</v>
      </c>
      <c r="E4" s="18"/>
      <c r="F4" s="18">
        <v>4352111</v>
      </c>
      <c r="G4" s="18"/>
      <c r="H4" s="18">
        <v>4500247</v>
      </c>
      <c r="I4" s="18"/>
      <c r="J4" s="18">
        <v>4381096</v>
      </c>
      <c r="K4" s="18"/>
      <c r="L4" s="18">
        <v>4639651</v>
      </c>
      <c r="M4" s="18"/>
      <c r="N4" s="18">
        <f>3635774+69737</f>
        <v>3705511</v>
      </c>
      <c r="P4" s="54">
        <v>7143361</v>
      </c>
      <c r="Q4" s="26" t="s">
        <v>48</v>
      </c>
      <c r="S4" s="29"/>
    </row>
    <row r="5" spans="1:19" x14ac:dyDescent="0.3">
      <c r="B5" s="19"/>
      <c r="C5" s="19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P5" s="4"/>
    </row>
    <row r="6" spans="1:19" x14ac:dyDescent="0.3">
      <c r="A6" s="15" t="s">
        <v>19</v>
      </c>
      <c r="B6" s="16">
        <v>2784052</v>
      </c>
      <c r="C6" s="16"/>
      <c r="D6" s="20">
        <v>2860407</v>
      </c>
      <c r="E6" s="21"/>
      <c r="F6" s="21">
        <v>3038580</v>
      </c>
      <c r="G6" s="21"/>
      <c r="H6" s="21">
        <v>3247355</v>
      </c>
      <c r="I6" s="21"/>
      <c r="J6" s="22">
        <v>3868989</v>
      </c>
      <c r="K6" s="21"/>
      <c r="L6" s="21">
        <v>4906242</v>
      </c>
      <c r="M6" s="21"/>
      <c r="N6" s="21">
        <v>4530306</v>
      </c>
      <c r="P6" s="54">
        <v>3303699</v>
      </c>
    </row>
    <row r="7" spans="1:19" x14ac:dyDescent="0.3">
      <c r="B7" s="19"/>
      <c r="C7" s="19"/>
      <c r="D7" s="18"/>
      <c r="E7" s="18"/>
      <c r="F7" s="23"/>
      <c r="G7" s="18"/>
      <c r="H7" s="18"/>
      <c r="I7" s="18"/>
      <c r="J7" s="24"/>
      <c r="K7" s="18"/>
      <c r="L7" s="18"/>
      <c r="M7" s="18"/>
      <c r="N7" s="18"/>
    </row>
    <row r="8" spans="1:19" ht="17.25" thickBot="1" x14ac:dyDescent="0.35">
      <c r="A8" s="4" t="s">
        <v>20</v>
      </c>
      <c r="B8" s="25">
        <f t="shared" ref="B8" si="0">B4-B6</f>
        <v>423184</v>
      </c>
      <c r="C8" s="25"/>
      <c r="D8" s="25">
        <f>D4-D6</f>
        <v>639172</v>
      </c>
      <c r="E8" s="25"/>
      <c r="F8" s="25">
        <f t="shared" ref="F8:P8" si="1">F4-F6</f>
        <v>1313531</v>
      </c>
      <c r="G8" s="25"/>
      <c r="H8" s="25">
        <f t="shared" si="1"/>
        <v>1252892</v>
      </c>
      <c r="I8" s="25"/>
      <c r="J8" s="25">
        <f t="shared" si="1"/>
        <v>512107</v>
      </c>
      <c r="K8" s="25"/>
      <c r="L8" s="25">
        <f t="shared" si="1"/>
        <v>-266591</v>
      </c>
      <c r="M8" s="25"/>
      <c r="N8" s="25">
        <f t="shared" si="1"/>
        <v>-824795</v>
      </c>
      <c r="O8" s="25"/>
      <c r="P8" s="25">
        <f t="shared" si="1"/>
        <v>3839662</v>
      </c>
    </row>
    <row r="9" spans="1:19" ht="42" customHeight="1" thickTop="1" x14ac:dyDescent="0.3">
      <c r="K9" s="26"/>
      <c r="L9" s="27"/>
      <c r="M9" s="26"/>
      <c r="N9" s="26"/>
    </row>
    <row r="10" spans="1:19" s="4" customFormat="1" ht="14.25" hidden="1" customHeight="1" x14ac:dyDescent="0.25">
      <c r="A10" s="4" t="s">
        <v>36</v>
      </c>
      <c r="D10" s="32">
        <f>(D4-B4)/B4</f>
        <v>9.1151072138127662E-2</v>
      </c>
      <c r="E10" s="32"/>
      <c r="F10" s="32">
        <f>(F4-D4)/D4</f>
        <v>0.24360987421629859</v>
      </c>
      <c r="G10" s="32"/>
      <c r="H10" s="32">
        <f>(H4-F4)/F4</f>
        <v>3.4037734791231199E-2</v>
      </c>
      <c r="I10" s="32"/>
      <c r="J10" s="32">
        <f>(J4-H4)/H4</f>
        <v>-2.6476546731768278E-2</v>
      </c>
      <c r="K10" s="34"/>
      <c r="L10" s="35">
        <f>(L4-J4)/J4</f>
        <v>5.9016054430215632E-2</v>
      </c>
      <c r="M10" s="34"/>
      <c r="N10" s="36">
        <f>(N4-L4)/L4</f>
        <v>-0.20133841963544241</v>
      </c>
      <c r="O10" s="36"/>
      <c r="P10" s="36">
        <f>(P4-N4)/N4</f>
        <v>0.9277667776455123</v>
      </c>
      <c r="R10" s="44"/>
    </row>
    <row r="11" spans="1:19" s="4" customFormat="1" ht="14.25" hidden="1" x14ac:dyDescent="0.2">
      <c r="A11" s="4" t="s">
        <v>22</v>
      </c>
      <c r="D11" s="32">
        <f>(D8-B8)/B8</f>
        <v>0.51038791636734848</v>
      </c>
      <c r="E11" s="32"/>
      <c r="F11" s="32">
        <f>(F8-D8)/D8</f>
        <v>1.0550509096143135</v>
      </c>
      <c r="G11" s="32"/>
      <c r="H11" s="32">
        <f>(H8-F8)/F8</f>
        <v>-4.6164879245331858E-2</v>
      </c>
      <c r="I11" s="32"/>
      <c r="J11" s="32">
        <f>(J8-H8)/H8</f>
        <v>-0.59126006072351012</v>
      </c>
      <c r="K11" s="32"/>
      <c r="L11" s="32">
        <f>(L8-J8)/J8</f>
        <v>-1.5205767544673281</v>
      </c>
      <c r="M11" s="32"/>
      <c r="N11" s="32">
        <f>-(L8-N8)/L8</f>
        <v>2.0938591325288551</v>
      </c>
      <c r="O11" s="32"/>
      <c r="P11" s="32">
        <f>-(P8-N8)/N8</f>
        <v>5.6552925272340397</v>
      </c>
    </row>
    <row r="12" spans="1:19" x14ac:dyDescent="0.3">
      <c r="D12" s="28"/>
      <c r="F12" s="29"/>
      <c r="K12" s="29"/>
      <c r="L12" s="30"/>
      <c r="M12" s="29"/>
    </row>
    <row r="13" spans="1:19" x14ac:dyDescent="0.3">
      <c r="D13" s="28" t="s">
        <v>21</v>
      </c>
      <c r="J13" s="29"/>
    </row>
    <row r="14" spans="1:19" x14ac:dyDescent="0.3">
      <c r="D14" s="33"/>
      <c r="F14" s="33"/>
      <c r="N14" s="33"/>
      <c r="S14" s="37"/>
    </row>
    <row r="15" spans="1:19" x14ac:dyDescent="0.3">
      <c r="S15" s="37"/>
    </row>
    <row r="16" spans="1:19" x14ac:dyDescent="0.3">
      <c r="L16" s="30"/>
      <c r="S16" s="33"/>
    </row>
    <row r="17" spans="4:14" x14ac:dyDescent="0.3">
      <c r="N17" s="29"/>
    </row>
    <row r="19" spans="4:14" x14ac:dyDescent="0.3">
      <c r="N19" s="33"/>
    </row>
    <row r="20" spans="4:14" x14ac:dyDescent="0.3">
      <c r="D20" s="31"/>
    </row>
    <row r="22" spans="4:14" x14ac:dyDescent="0.3">
      <c r="N22" s="33"/>
    </row>
  </sheetData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Finance</vt:lpstr>
      <vt:lpstr>FY 25 and History</vt:lpstr>
      <vt:lpstr>Finance!Print_Area</vt:lpstr>
      <vt:lpstr>'FY 25 and History'!Print_Area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Viviano</dc:creator>
  <cp:lastModifiedBy>Stephanie Viviano</cp:lastModifiedBy>
  <cp:lastPrinted>2024-09-09T19:13:48Z</cp:lastPrinted>
  <dcterms:created xsi:type="dcterms:W3CDTF">2023-12-13T13:26:55Z</dcterms:created>
  <dcterms:modified xsi:type="dcterms:W3CDTF">2025-09-09T14:42:20Z</dcterms:modified>
</cp:coreProperties>
</file>