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 Restricted\Finance Committee\2024-2025\May 12, 2025\"/>
    </mc:Choice>
  </mc:AlternateContent>
  <xr:revisionPtr revIDLastSave="0" documentId="13_ncr:1_{D91FB95E-045C-4C08-9B4F-BD2A6214016B}" xr6:coauthVersionLast="47" xr6:coauthVersionMax="47" xr10:uidLastSave="{00000000-0000-0000-0000-000000000000}"/>
  <bookViews>
    <workbookView xWindow="-28920" yWindow="-120" windowWidth="29040" windowHeight="15840" xr2:uid="{10E8CFFA-D0B2-48A9-AF69-B14F5332E2E3}"/>
  </bookViews>
  <sheets>
    <sheet name="FY25 income BvA" sheetId="2" r:id="rId1"/>
    <sheet name="FY26 Budget" sheetId="3" r:id="rId2"/>
    <sheet name="FY26 Account Detail" sheetId="7" r:id="rId3"/>
    <sheet name="Event Comparison" sheetId="4" r:id="rId4"/>
    <sheet name="Program Budgets" sheetId="9" r:id="rId5"/>
  </sheets>
  <externalReferences>
    <externalReference r:id="rId6"/>
  </externalReferences>
  <definedNames>
    <definedName name="AS2DocOpenMode" hidden="1">"AS2DocumentEdit"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3">'Event Comparison'!$A$1:$G$32</definedName>
    <definedName name="_xlnm.Print_Area" localSheetId="2">'FY26 Account Detail'!$A$1:$G$67</definedName>
    <definedName name="_xlnm.Print_Area" localSheetId="1">'FY26 Budget'!$A$1:$I$20</definedName>
    <definedName name="_xlnm.Print_Area" localSheetId="4">'Program Budgets'!$A$1:$M$69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9" l="1"/>
  <c r="D16" i="9"/>
  <c r="E16" i="9"/>
  <c r="F16" i="9"/>
  <c r="B16" i="9"/>
  <c r="B6" i="9"/>
  <c r="D6" i="9"/>
  <c r="K72" i="9"/>
  <c r="M72" i="9" s="1"/>
  <c r="F72" i="9"/>
  <c r="L67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19" i="9"/>
  <c r="M67" i="9" s="1"/>
  <c r="L16" i="9"/>
  <c r="L69" i="9" s="1"/>
  <c r="M7" i="9"/>
  <c r="M8" i="9"/>
  <c r="M9" i="9"/>
  <c r="M10" i="9"/>
  <c r="M11" i="9"/>
  <c r="M12" i="9"/>
  <c r="M13" i="9"/>
  <c r="M14" i="9"/>
  <c r="M15" i="9"/>
  <c r="M6" i="9"/>
  <c r="M16" i="9" s="1"/>
  <c r="M69" i="9" l="1"/>
  <c r="I67" i="9"/>
  <c r="K67" i="9"/>
  <c r="H67" i="9"/>
  <c r="J20" i="9"/>
  <c r="J21" i="9"/>
  <c r="J22" i="9"/>
  <c r="J23" i="9"/>
  <c r="J67" i="9" s="1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19" i="9"/>
  <c r="I16" i="9"/>
  <c r="I69" i="9" s="1"/>
  <c r="K16" i="9"/>
  <c r="K69" i="9" s="1"/>
  <c r="H16" i="9"/>
  <c r="H69" i="9" s="1"/>
  <c r="J7" i="9"/>
  <c r="J8" i="9"/>
  <c r="J9" i="9"/>
  <c r="J10" i="9"/>
  <c r="J11" i="9"/>
  <c r="J12" i="9"/>
  <c r="J13" i="9"/>
  <c r="J14" i="9"/>
  <c r="J15" i="9"/>
  <c r="J6" i="9"/>
  <c r="J16" i="9" s="1"/>
  <c r="J69" i="9" l="1"/>
  <c r="K75" i="9"/>
  <c r="C67" i="9"/>
  <c r="C69" i="9" s="1"/>
  <c r="D67" i="9"/>
  <c r="D69" i="9" s="1"/>
  <c r="F67" i="9"/>
  <c r="B67" i="9"/>
  <c r="B69" i="9" s="1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19" i="9"/>
  <c r="E7" i="9"/>
  <c r="E8" i="9"/>
  <c r="E9" i="9"/>
  <c r="E10" i="9"/>
  <c r="E11" i="9"/>
  <c r="E12" i="9"/>
  <c r="E13" i="9"/>
  <c r="E14" i="9"/>
  <c r="E15" i="9"/>
  <c r="E6" i="9"/>
  <c r="E67" i="9" l="1"/>
  <c r="E69" i="9" s="1"/>
  <c r="F69" i="9"/>
  <c r="F75" i="9"/>
  <c r="C65" i="7"/>
  <c r="D65" i="7" s="1"/>
  <c r="C59" i="7"/>
  <c r="B59" i="7"/>
  <c r="C58" i="7"/>
  <c r="B58" i="7"/>
  <c r="C57" i="7"/>
  <c r="B57" i="7"/>
  <c r="C56" i="7"/>
  <c r="B56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C7" i="7"/>
  <c r="B7" i="7"/>
  <c r="C6" i="7"/>
  <c r="B6" i="7"/>
  <c r="D27" i="7" l="1"/>
  <c r="D31" i="7"/>
  <c r="D35" i="7"/>
  <c r="D39" i="7"/>
  <c r="D43" i="7"/>
  <c r="D47" i="7"/>
  <c r="D51" i="7"/>
  <c r="D53" i="7"/>
  <c r="D8" i="7"/>
  <c r="D18" i="7"/>
  <c r="D32" i="7"/>
  <c r="D57" i="7"/>
  <c r="D20" i="7"/>
  <c r="D24" i="7"/>
  <c r="D9" i="7"/>
  <c r="D40" i="7"/>
  <c r="D48" i="7"/>
  <c r="D52" i="7"/>
  <c r="D56" i="7"/>
  <c r="D7" i="7"/>
  <c r="D11" i="7"/>
  <c r="D42" i="7"/>
  <c r="D12" i="7"/>
  <c r="D38" i="7"/>
  <c r="D46" i="7"/>
  <c r="D25" i="7"/>
  <c r="D6" i="7"/>
  <c r="D10" i="7"/>
  <c r="D19" i="7"/>
  <c r="D23" i="7"/>
  <c r="D26" i="7"/>
  <c r="D30" i="7"/>
  <c r="D59" i="7"/>
  <c r="D33" i="7"/>
  <c r="D55" i="7"/>
  <c r="B61" i="7"/>
  <c r="B63" i="7" s="1"/>
  <c r="B67" i="7" s="1"/>
  <c r="D34" i="7"/>
  <c r="D41" i="7"/>
  <c r="D45" i="7"/>
  <c r="D49" i="7"/>
  <c r="D29" i="7"/>
  <c r="C61" i="7"/>
  <c r="C63" i="7" s="1"/>
  <c r="C67" i="7" s="1"/>
  <c r="D13" i="7"/>
  <c r="D21" i="7"/>
  <c r="D36" i="7"/>
  <c r="D50" i="7"/>
  <c r="D54" i="7"/>
  <c r="D22" i="7"/>
  <c r="D28" i="7"/>
  <c r="D37" i="7"/>
  <c r="D44" i="7"/>
  <c r="D58" i="7"/>
  <c r="D17" i="7"/>
  <c r="D14" i="7" l="1"/>
  <c r="D61" i="7"/>
  <c r="F8" i="4"/>
  <c r="F4" i="4"/>
  <c r="D63" i="7" l="1"/>
  <c r="D67" i="7" s="1"/>
  <c r="I19" i="3"/>
  <c r="F19" i="3"/>
  <c r="I14" i="3"/>
  <c r="I7" i="3"/>
  <c r="I8" i="3"/>
  <c r="I9" i="3"/>
  <c r="I10" i="3"/>
  <c r="I11" i="3"/>
  <c r="I6" i="3"/>
  <c r="H19" i="3"/>
  <c r="H12" i="3"/>
  <c r="D12" i="3"/>
  <c r="B12" i="3"/>
  <c r="B19" i="3" s="1"/>
  <c r="I17" i="3"/>
  <c r="I12" i="3" l="1"/>
  <c r="F18" i="2"/>
  <c r="F29" i="4" l="1"/>
  <c r="G23" i="4"/>
  <c r="G19" i="4"/>
  <c r="G20" i="4"/>
  <c r="G18" i="4"/>
  <c r="F21" i="4"/>
  <c r="F25" i="4" s="1"/>
  <c r="G11" i="4"/>
  <c r="G21" i="4" l="1"/>
  <c r="G25" i="4" s="1"/>
  <c r="G5" i="4" l="1"/>
  <c r="G6" i="4"/>
  <c r="G3" i="4"/>
  <c r="G8" i="4" l="1"/>
  <c r="C29" i="4"/>
  <c r="B29" i="4"/>
  <c r="D23" i="4"/>
  <c r="B21" i="4"/>
  <c r="B25" i="4" s="1"/>
  <c r="D20" i="4"/>
  <c r="D21" i="4" s="1"/>
  <c r="D25" i="4" s="1"/>
  <c r="D19" i="4"/>
  <c r="D18" i="4"/>
  <c r="D11" i="4"/>
  <c r="C9" i="4"/>
  <c r="C13" i="4" s="1"/>
  <c r="D8" i="4"/>
  <c r="B9" i="4"/>
  <c r="D6" i="4"/>
  <c r="D5" i="4"/>
  <c r="D3" i="4"/>
  <c r="B28" i="4" l="1"/>
  <c r="D29" i="4"/>
  <c r="G29" i="4"/>
  <c r="D7" i="4"/>
  <c r="G7" i="4"/>
  <c r="C21" i="4"/>
  <c r="C25" i="4" s="1"/>
  <c r="D4" i="4"/>
  <c r="B30" i="4"/>
  <c r="B13" i="4"/>
  <c r="D9" i="4"/>
  <c r="D13" i="4" s="1"/>
  <c r="C28" i="4" l="1"/>
  <c r="C30" i="4" s="1"/>
  <c r="G4" i="4"/>
  <c r="F9" i="4"/>
  <c r="D28" i="4"/>
  <c r="D30" i="4"/>
  <c r="C19" i="3"/>
  <c r="G9" i="4" l="1"/>
  <c r="G13" i="4" s="1"/>
  <c r="F28" i="4"/>
  <c r="F13" i="4"/>
  <c r="F14" i="3"/>
  <c r="G28" i="4" l="1"/>
  <c r="F30" i="4"/>
  <c r="G30" i="4" s="1"/>
  <c r="D19" i="3"/>
  <c r="F7" i="3"/>
  <c r="F8" i="3"/>
  <c r="F9" i="3"/>
  <c r="F10" i="3"/>
  <c r="F11" i="3"/>
  <c r="F6" i="3"/>
  <c r="G14" i="2"/>
  <c r="G7" i="2"/>
  <c r="G8" i="2"/>
  <c r="G9" i="2"/>
  <c r="G10" i="2"/>
  <c r="G11" i="2"/>
  <c r="G6" i="2"/>
  <c r="E12" i="3"/>
  <c r="F12" i="3" l="1"/>
  <c r="D12" i="2"/>
  <c r="D18" i="2" s="1"/>
  <c r="E12" i="2"/>
  <c r="E18" i="2" s="1"/>
  <c r="C12" i="2"/>
  <c r="C18" i="2" s="1"/>
  <c r="G12" i="2" l="1"/>
  <c r="G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Viviano</author>
  </authors>
  <commentList>
    <comment ref="C7" authorId="0" shapeId="0" xr:uid="{5161E2D3-C75F-4E6F-AC3D-C13807F937F8}">
      <text>
        <r>
          <rPr>
            <b/>
            <sz val="9"/>
            <color indexed="81"/>
            <rFont val="Tahoma"/>
            <family val="2"/>
          </rPr>
          <t>Stephanie Viviano:</t>
        </r>
        <r>
          <rPr>
            <sz val="9"/>
            <color indexed="81"/>
            <rFont val="Tahoma"/>
            <family val="2"/>
          </rPr>
          <t xml:space="preserve">
$15k LIVE</t>
        </r>
      </text>
    </comment>
  </commentList>
</comments>
</file>

<file path=xl/sharedStrings.xml><?xml version="1.0" encoding="utf-8"?>
<sst xmlns="http://schemas.openxmlformats.org/spreadsheetml/2006/main" count="227" uniqueCount="141">
  <si>
    <t xml:space="preserve">Variance  </t>
  </si>
  <si>
    <t>over / (under)</t>
  </si>
  <si>
    <t>Change in Net Assets</t>
  </si>
  <si>
    <t>REVENUE</t>
  </si>
  <si>
    <t>Foundation Revenue and Grants</t>
  </si>
  <si>
    <t>Governmental Grants</t>
  </si>
  <si>
    <t>Individual Contributions / Family Foundations</t>
  </si>
  <si>
    <t>Corporate Revenue</t>
  </si>
  <si>
    <t>Program Services Fees (Contracted Services)</t>
  </si>
  <si>
    <t>Dividend and Interest Income</t>
  </si>
  <si>
    <t>TOTAL REVENUES</t>
  </si>
  <si>
    <t>EXPENSES</t>
  </si>
  <si>
    <t>EDUCATION FOUNDATION OF COLLIER COUNTY</t>
  </si>
  <si>
    <t>Corporate/Organizational  Revenue</t>
  </si>
  <si>
    <t>Night For Champions</t>
  </si>
  <si>
    <t>FY24</t>
  </si>
  <si>
    <t>Variance</t>
  </si>
  <si>
    <t>Sponsorship</t>
  </si>
  <si>
    <t>Tickets</t>
  </si>
  <si>
    <t>Table Sales</t>
  </si>
  <si>
    <t>Donation</t>
  </si>
  <si>
    <t>Auction</t>
  </si>
  <si>
    <t>Fund A Need</t>
  </si>
  <si>
    <t>Income</t>
  </si>
  <si>
    <t>Expenses</t>
  </si>
  <si>
    <t>Net</t>
  </si>
  <si>
    <t>Golden Apple</t>
  </si>
  <si>
    <t>Total Event Revenues</t>
  </si>
  <si>
    <t>Total Event Expenses</t>
  </si>
  <si>
    <t>Net Event Income</t>
  </si>
  <si>
    <t>TSIC</t>
  </si>
  <si>
    <t>FY25 Projected Actuals</t>
  </si>
  <si>
    <t xml:space="preserve">FY25 Budget  </t>
  </si>
  <si>
    <t xml:space="preserve">Does not include Pre-paid usage, Disaster Relief, Endowment or Bequests or non budget relieving RTC </t>
  </si>
  <si>
    <t>PROJECTED ACTUALS FY2025 VERSUS BUDGET</t>
  </si>
  <si>
    <t>Release from Endowment</t>
  </si>
  <si>
    <t>FY26 Proposed Budget</t>
  </si>
  <si>
    <t>FTE 17</t>
  </si>
  <si>
    <t>No RTC</t>
  </si>
  <si>
    <t>Dividend, Interest</t>
  </si>
  <si>
    <t>FY25</t>
  </si>
  <si>
    <t>Projected FY26</t>
  </si>
  <si>
    <t>FY25 Actuals</t>
  </si>
  <si>
    <t>FY 25 Budget</t>
  </si>
  <si>
    <t>FTE 15(current FTE 12)</t>
  </si>
  <si>
    <t>PROPOSED BUDGET FY2026 VERSUS ACTUAL FY2025</t>
  </si>
  <si>
    <t>Variance  over FY 25 Budget</t>
  </si>
  <si>
    <t>Variance Over FY 25</t>
  </si>
  <si>
    <t>The Education Foundation of Collier County Inc.</t>
  </si>
  <si>
    <t>Proposed Budget FY 2026</t>
  </si>
  <si>
    <t>Total Roll Up Organizational View</t>
  </si>
  <si>
    <t>Proposed FY 2026 Budget</t>
  </si>
  <si>
    <t>2024/2025 Projected Actuals</t>
  </si>
  <si>
    <t xml:space="preserve">     Foundation Revenue and Grants</t>
  </si>
  <si>
    <t xml:space="preserve">     Governmental Grants</t>
  </si>
  <si>
    <t xml:space="preserve">     Individual Contributions / Family Foundations</t>
  </si>
  <si>
    <t xml:space="preserve">     Corporate Revenue</t>
  </si>
  <si>
    <t xml:space="preserve">     Organizational Revenue</t>
  </si>
  <si>
    <t xml:space="preserve">     Program Services Fees (Contracted Services)</t>
  </si>
  <si>
    <t xml:space="preserve">     Dividend and Interest Income</t>
  </si>
  <si>
    <t xml:space="preserve">     Gain/Loss</t>
  </si>
  <si>
    <t>Total Income</t>
  </si>
  <si>
    <t xml:space="preserve">     Salaries</t>
  </si>
  <si>
    <t xml:space="preserve">     Salaries (Accrued Vacation)</t>
  </si>
  <si>
    <t xml:space="preserve">     Payroll Taxes</t>
  </si>
  <si>
    <t xml:space="preserve">     Employee Benefits</t>
  </si>
  <si>
    <t xml:space="preserve">     Staff Development Costs</t>
  </si>
  <si>
    <t>Increase for staff initiatives</t>
  </si>
  <si>
    <t xml:space="preserve">     Recruitment Expense</t>
  </si>
  <si>
    <t xml:space="preserve">     Background Checks/Drug Testing</t>
  </si>
  <si>
    <t xml:space="preserve">     Cell Phone/Mileage Reimbursement</t>
  </si>
  <si>
    <t xml:space="preserve">     Accounting and Legal</t>
  </si>
  <si>
    <t xml:space="preserve">     FRC Consultants</t>
  </si>
  <si>
    <t xml:space="preserve">     IT and Technical Support</t>
  </si>
  <si>
    <t xml:space="preserve">     Photography</t>
  </si>
  <si>
    <t xml:space="preserve">     Graphic Design</t>
  </si>
  <si>
    <t xml:space="preserve">     Video Production</t>
  </si>
  <si>
    <t xml:space="preserve">     Special Event Professional Services</t>
  </si>
  <si>
    <t xml:space="preserve">     Program Contracted Services</t>
  </si>
  <si>
    <t xml:space="preserve">     Other Professional Services</t>
  </si>
  <si>
    <t xml:space="preserve">     Donated Professional Servcies</t>
  </si>
  <si>
    <t xml:space="preserve">     Facility Operations and HOA Fees</t>
  </si>
  <si>
    <t xml:space="preserve">     Repairs, Maintenance &amp; Cleaning</t>
  </si>
  <si>
    <t xml:space="preserve">     Office Supplies</t>
  </si>
  <si>
    <t xml:space="preserve">     Equipment - Expendable</t>
  </si>
  <si>
    <t xml:space="preserve">     Equipment Leases</t>
  </si>
  <si>
    <t xml:space="preserve">     Telecommunications &amp; Website</t>
  </si>
  <si>
    <t xml:space="preserve">     Software Licenses</t>
  </si>
  <si>
    <t xml:space="preserve">     Financial Service Fees</t>
  </si>
  <si>
    <t xml:space="preserve">     Insurance</t>
  </si>
  <si>
    <t xml:space="preserve">     State Registration and Licensing Fees</t>
  </si>
  <si>
    <t xml:space="preserve">     Payroll Processing Fees</t>
  </si>
  <si>
    <t xml:space="preserve">     Scholarships</t>
  </si>
  <si>
    <t xml:space="preserve">     Grants to Third Parties</t>
  </si>
  <si>
    <t xml:space="preserve">     Awards and Recognition to Individuals</t>
  </si>
  <si>
    <t xml:space="preserve">     General Program Materials</t>
  </si>
  <si>
    <t xml:space="preserve">     Meals and Entertainment</t>
  </si>
  <si>
    <t xml:space="preserve">     Transportation</t>
  </si>
  <si>
    <t xml:space="preserve">     School Services</t>
  </si>
  <si>
    <t xml:space="preserve">     Advertising</t>
  </si>
  <si>
    <t xml:space="preserve">     Volunteer and Intern Expense</t>
  </si>
  <si>
    <t xml:space="preserve">     Marketing and Direct Donor Expense</t>
  </si>
  <si>
    <t xml:space="preserve">     Dues, Publications and Subscriptions</t>
  </si>
  <si>
    <t xml:space="preserve">     Travel</t>
  </si>
  <si>
    <t xml:space="preserve">     Conferences, Conventions and Meetings</t>
  </si>
  <si>
    <t xml:space="preserve">     Postage and Shipping</t>
  </si>
  <si>
    <t xml:space="preserve">     Printing and Copying</t>
  </si>
  <si>
    <t xml:space="preserve">     Outreach and Education</t>
  </si>
  <si>
    <t xml:space="preserve">     Auction Expense</t>
  </si>
  <si>
    <t xml:space="preserve">     Depreciation</t>
  </si>
  <si>
    <t>Total Expenses</t>
  </si>
  <si>
    <t>NET SURPLUS/(DEFICIT)</t>
  </si>
  <si>
    <t>Release from Endowment for Operating'</t>
  </si>
  <si>
    <t xml:space="preserve">     Contributions of Nonfinancial Assets</t>
  </si>
  <si>
    <t xml:space="preserve">     Other Income</t>
  </si>
  <si>
    <t>Total</t>
  </si>
  <si>
    <t xml:space="preserve">     Program Contracted Servcies</t>
  </si>
  <si>
    <t xml:space="preserve">     Shared Cost Expense</t>
  </si>
  <si>
    <t>College and Career Prep</t>
  </si>
  <si>
    <t>Entrepreneur</t>
  </si>
  <si>
    <t>Total Student Programs</t>
  </si>
  <si>
    <t>Program Budget Details</t>
  </si>
  <si>
    <t>Golden Apple Program</t>
  </si>
  <si>
    <t>Total Educators &amp; Teachers</t>
  </si>
  <si>
    <t>Teacher Grant Program</t>
  </si>
  <si>
    <t>Other Educator Programs</t>
  </si>
  <si>
    <t>Total CFL Programs</t>
  </si>
  <si>
    <t>General Student Programs</t>
  </si>
  <si>
    <t>FTE</t>
  </si>
  <si>
    <t>HR Consultant/Staff Development</t>
  </si>
  <si>
    <t>Purchased computers of $8k FY25</t>
  </si>
  <si>
    <t>Gain of Sale of endowment stock</t>
  </si>
  <si>
    <t>More events</t>
  </si>
  <si>
    <t>$32k RTC in FY25/$36K Krupa</t>
  </si>
  <si>
    <t>9% increase</t>
  </si>
  <si>
    <t>Less teacher grants/GA grants</t>
  </si>
  <si>
    <t>Events</t>
  </si>
  <si>
    <t>More focus</t>
  </si>
  <si>
    <t>covered by restricted funding</t>
  </si>
  <si>
    <t>Endowment Value (including bequest)</t>
  </si>
  <si>
    <t>$4.5M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</si>
</sst>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entury Gothic"/>
      <family val="2"/>
    </font>
    <font>
      <b/>
      <sz val="11"/>
      <color theme="1"/>
      <name val="Century Gothic"/>
      <family val="2"/>
    </font>
    <font>
      <b/>
      <sz val="11"/>
      <color indexed="8"/>
      <name val="Century Gothic"/>
      <family val="2"/>
    </font>
    <font>
      <sz val="11"/>
      <color theme="1"/>
      <name val="Century Gothic"/>
      <family val="2"/>
    </font>
    <font>
      <i/>
      <sz val="11"/>
      <color indexed="8"/>
      <name val="Century Gothic"/>
      <family val="2"/>
    </font>
    <font>
      <sz val="11"/>
      <name val="Century Gothic"/>
      <family val="2"/>
    </font>
    <font>
      <i/>
      <sz val="11"/>
      <color theme="1"/>
      <name val="Century Gothic"/>
      <family val="2"/>
    </font>
    <font>
      <b/>
      <sz val="11"/>
      <name val="Century Gothic"/>
      <family val="2"/>
    </font>
    <font>
      <b/>
      <sz val="11"/>
      <color rgb="FFFF0000"/>
      <name val="Century Gothic"/>
      <family val="2"/>
    </font>
    <font>
      <i/>
      <sz val="9"/>
      <color theme="1"/>
      <name val="Century Gothic"/>
      <family val="2"/>
    </font>
    <font>
      <sz val="11"/>
      <color rgb="FFFF0000"/>
      <name val="Century Gothic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9"/>
      <color theme="1"/>
      <name val="Century Gothic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i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3" fontId="5" fillId="0" borderId="0" xfId="5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5" applyFont="1"/>
    <xf numFmtId="3" fontId="5" fillId="0" borderId="0" xfId="5" applyNumberFormat="1" applyFont="1" applyAlignment="1">
      <alignment horizontal="right"/>
    </xf>
    <xf numFmtId="3" fontId="7" fillId="0" borderId="0" xfId="5" applyNumberFormat="1" applyFont="1" applyAlignment="1">
      <alignment horizontal="right"/>
    </xf>
    <xf numFmtId="3" fontId="7" fillId="0" borderId="0" xfId="5" applyNumberFormat="1" applyFont="1" applyAlignment="1">
      <alignment horizontal="center"/>
    </xf>
    <xf numFmtId="0" fontId="3" fillId="0" borderId="0" xfId="5" applyFont="1"/>
    <xf numFmtId="164" fontId="6" fillId="0" borderId="0" xfId="4" applyNumberFormat="1" applyFont="1"/>
    <xf numFmtId="164" fontId="3" fillId="0" borderId="0" xfId="4" applyNumberFormat="1" applyFont="1"/>
    <xf numFmtId="164" fontId="8" fillId="0" borderId="0" xfId="4" applyNumberFormat="1" applyFont="1" applyAlignment="1">
      <alignment horizontal="right"/>
    </xf>
    <xf numFmtId="164" fontId="6" fillId="0" borderId="0" xfId="0" applyNumberFormat="1" applyFont="1"/>
    <xf numFmtId="0" fontId="9" fillId="0" borderId="0" xfId="0" applyFont="1"/>
    <xf numFmtId="164" fontId="10" fillId="0" borderId="1" xfId="4" applyNumberFormat="1" applyFont="1" applyBorder="1" applyAlignment="1">
      <alignment horizontal="right"/>
    </xf>
    <xf numFmtId="0" fontId="4" fillId="0" borderId="0" xfId="0" applyFont="1"/>
    <xf numFmtId="164" fontId="4" fillId="0" borderId="2" xfId="4" applyNumberFormat="1" applyFont="1" applyBorder="1"/>
    <xf numFmtId="164" fontId="4" fillId="0" borderId="0" xfId="0" applyNumberFormat="1" applyFont="1"/>
    <xf numFmtId="164" fontId="4" fillId="0" borderId="0" xfId="4" applyNumberFormat="1" applyFont="1"/>
    <xf numFmtId="164" fontId="6" fillId="0" borderId="3" xfId="4" applyNumberFormat="1" applyFont="1" applyBorder="1"/>
    <xf numFmtId="164" fontId="8" fillId="0" borderId="3" xfId="4" applyNumberFormat="1" applyFont="1" applyBorder="1" applyAlignment="1">
      <alignment horizontal="right"/>
    </xf>
    <xf numFmtId="164" fontId="6" fillId="0" borderId="1" xfId="4" applyNumberFormat="1" applyFont="1" applyBorder="1"/>
    <xf numFmtId="164" fontId="11" fillId="0" borderId="2" xfId="4" applyNumberFormat="1" applyFont="1" applyBorder="1"/>
    <xf numFmtId="164" fontId="5" fillId="0" borderId="0" xfId="4" applyNumberFormat="1" applyFont="1"/>
    <xf numFmtId="164" fontId="10" fillId="0" borderId="1" xfId="4" applyNumberFormat="1" applyFont="1" applyFill="1" applyBorder="1" applyAlignment="1">
      <alignment horizontal="right"/>
    </xf>
    <xf numFmtId="164" fontId="4" fillId="0" borderId="1" xfId="4" applyNumberFormat="1" applyFont="1" applyBorder="1"/>
    <xf numFmtId="164" fontId="11" fillId="0" borderId="0" xfId="4" applyNumberFormat="1" applyFont="1"/>
    <xf numFmtId="164" fontId="12" fillId="0" borderId="0" xfId="4" applyNumberFormat="1" applyFont="1"/>
    <xf numFmtId="164" fontId="11" fillId="0" borderId="1" xfId="4" applyNumberFormat="1" applyFont="1" applyBorder="1" applyAlignment="1">
      <alignment horizontal="right"/>
    </xf>
    <xf numFmtId="164" fontId="13" fillId="0" borderId="0" xfId="4" applyNumberFormat="1" applyFont="1"/>
    <xf numFmtId="164" fontId="13" fillId="0" borderId="0" xfId="4" applyNumberFormat="1" applyFont="1" applyAlignment="1">
      <alignment horizontal="right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5" fillId="0" borderId="3" xfId="5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3" fontId="5" fillId="0" borderId="3" xfId="5" applyNumberFormat="1" applyFont="1" applyBorder="1" applyAlignment="1">
      <alignment horizontal="center"/>
    </xf>
    <xf numFmtId="164" fontId="4" fillId="0" borderId="1" xfId="0" applyNumberFormat="1" applyFont="1" applyBorder="1"/>
    <xf numFmtId="164" fontId="11" fillId="0" borderId="1" xfId="0" applyNumberFormat="1" applyFont="1" applyBorder="1"/>
    <xf numFmtId="0" fontId="15" fillId="0" borderId="4" xfId="0" applyFont="1" applyBorder="1"/>
    <xf numFmtId="164" fontId="0" fillId="0" borderId="5" xfId="4" applyNumberFormat="1" applyFont="1" applyBorder="1"/>
    <xf numFmtId="0" fontId="0" fillId="0" borderId="7" xfId="0" applyBorder="1"/>
    <xf numFmtId="164" fontId="15" fillId="0" borderId="3" xfId="4" applyNumberFormat="1" applyFont="1" applyBorder="1" applyAlignment="1">
      <alignment horizontal="center"/>
    </xf>
    <xf numFmtId="164" fontId="0" fillId="0" borderId="0" xfId="4" applyNumberFormat="1" applyFont="1" applyBorder="1"/>
    <xf numFmtId="164" fontId="0" fillId="0" borderId="9" xfId="4" applyNumberFormat="1" applyFont="1" applyBorder="1"/>
    <xf numFmtId="164" fontId="0" fillId="0" borderId="0" xfId="0" applyNumberFormat="1"/>
    <xf numFmtId="164" fontId="0" fillId="0" borderId="3" xfId="4" applyNumberFormat="1" applyFont="1" applyBorder="1"/>
    <xf numFmtId="164" fontId="0" fillId="0" borderId="8" xfId="4" applyNumberFormat="1" applyFont="1" applyBorder="1"/>
    <xf numFmtId="0" fontId="15" fillId="0" borderId="7" xfId="0" applyFont="1" applyBorder="1"/>
    <xf numFmtId="164" fontId="15" fillId="0" borderId="0" xfId="4" applyNumberFormat="1" applyFont="1" applyBorder="1"/>
    <xf numFmtId="164" fontId="15" fillId="0" borderId="9" xfId="4" applyNumberFormat="1" applyFont="1" applyBorder="1"/>
    <xf numFmtId="0" fontId="15" fillId="0" borderId="10" xfId="0" applyFont="1" applyBorder="1"/>
    <xf numFmtId="164" fontId="15" fillId="0" borderId="11" xfId="4" applyNumberFormat="1" applyFont="1" applyBorder="1"/>
    <xf numFmtId="164" fontId="15" fillId="0" borderId="12" xfId="4" applyNumberFormat="1" applyFont="1" applyBorder="1"/>
    <xf numFmtId="164" fontId="0" fillId="0" borderId="0" xfId="4" applyNumberFormat="1" applyFont="1"/>
    <xf numFmtId="0" fontId="15" fillId="0" borderId="0" xfId="0" applyFont="1"/>
    <xf numFmtId="164" fontId="1" fillId="0" borderId="0" xfId="4" applyNumberFormat="1" applyFont="1"/>
    <xf numFmtId="164" fontId="1" fillId="0" borderId="3" xfId="4" applyNumberFormat="1" applyFont="1" applyBorder="1"/>
    <xf numFmtId="164" fontId="15" fillId="0" borderId="0" xfId="4" applyNumberFormat="1" applyFont="1"/>
    <xf numFmtId="164" fontId="0" fillId="0" borderId="3" xfId="0" applyNumberFormat="1" applyBorder="1"/>
    <xf numFmtId="164" fontId="15" fillId="0" borderId="0" xfId="0" applyNumberFormat="1" applyFont="1"/>
    <xf numFmtId="164" fontId="15" fillId="0" borderId="0" xfId="4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15" fillId="0" borderId="0" xfId="0" applyFont="1" applyAlignment="1">
      <alignment horizontal="center"/>
    </xf>
    <xf numFmtId="164" fontId="14" fillId="0" borderId="0" xfId="4" applyNumberFormat="1" applyFont="1" applyBorder="1"/>
    <xf numFmtId="164" fontId="15" fillId="0" borderId="6" xfId="4" applyNumberFormat="1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164" fontId="15" fillId="2" borderId="3" xfId="4" applyNumberFormat="1" applyFont="1" applyFill="1" applyBorder="1" applyAlignment="1">
      <alignment horizontal="center" wrapText="1"/>
    </xf>
    <xf numFmtId="164" fontId="0" fillId="2" borderId="0" xfId="4" applyNumberFormat="1" applyFont="1" applyFill="1" applyBorder="1"/>
    <xf numFmtId="164" fontId="0" fillId="2" borderId="3" xfId="4" applyNumberFormat="1" applyFont="1" applyFill="1" applyBorder="1"/>
    <xf numFmtId="164" fontId="15" fillId="2" borderId="0" xfId="4" applyNumberFormat="1" applyFont="1" applyFill="1" applyBorder="1"/>
    <xf numFmtId="164" fontId="15" fillId="2" borderId="11" xfId="4" applyNumberFormat="1" applyFont="1" applyFill="1" applyBorder="1"/>
    <xf numFmtId="164" fontId="15" fillId="2" borderId="5" xfId="4" applyNumberFormat="1" applyFont="1" applyFill="1" applyBorder="1" applyAlignment="1">
      <alignment horizontal="center" wrapText="1"/>
    </xf>
    <xf numFmtId="164" fontId="0" fillId="2" borderId="0" xfId="0" applyNumberFormat="1" applyFill="1"/>
    <xf numFmtId="164" fontId="0" fillId="2" borderId="3" xfId="0" applyNumberFormat="1" applyFill="1" applyBorder="1"/>
    <xf numFmtId="164" fontId="15" fillId="2" borderId="0" xfId="0" applyNumberFormat="1" applyFont="1" applyFill="1"/>
    <xf numFmtId="164" fontId="16" fillId="0" borderId="11" xfId="4" applyNumberFormat="1" applyFont="1" applyBorder="1"/>
    <xf numFmtId="0" fontId="12" fillId="0" borderId="0" xfId="0" applyFont="1"/>
    <xf numFmtId="0" fontId="19" fillId="0" borderId="0" xfId="0" applyFont="1"/>
    <xf numFmtId="164" fontId="12" fillId="0" borderId="0" xfId="0" applyNumberFormat="1" applyFont="1"/>
    <xf numFmtId="164" fontId="4" fillId="3" borderId="0" xfId="0" applyNumberFormat="1" applyFont="1" applyFill="1"/>
    <xf numFmtId="164" fontId="10" fillId="3" borderId="1" xfId="4" applyNumberFormat="1" applyFont="1" applyFill="1" applyBorder="1" applyAlignment="1">
      <alignment horizontal="right"/>
    </xf>
    <xf numFmtId="164" fontId="22" fillId="0" borderId="0" xfId="4" applyNumberFormat="1" applyFont="1" applyAlignment="1">
      <alignment horizontal="left" vertical="top"/>
    </xf>
    <xf numFmtId="164" fontId="21" fillId="0" borderId="0" xfId="4" applyNumberFormat="1" applyFont="1"/>
    <xf numFmtId="164" fontId="23" fillId="0" borderId="0" xfId="4" applyNumberFormat="1" applyFont="1"/>
    <xf numFmtId="164" fontId="22" fillId="0" borderId="0" xfId="4" applyNumberFormat="1" applyFont="1"/>
    <xf numFmtId="164" fontId="24" fillId="0" borderId="0" xfId="4" applyNumberFormat="1" applyFont="1" applyAlignment="1">
      <alignment vertical="top"/>
    </xf>
    <xf numFmtId="164" fontId="22" fillId="0" borderId="0" xfId="4" applyNumberFormat="1" applyFont="1" applyAlignment="1">
      <alignment vertical="top"/>
    </xf>
    <xf numFmtId="164" fontId="23" fillId="0" borderId="0" xfId="4" applyNumberFormat="1" applyFont="1" applyAlignment="1">
      <alignment horizontal="center" wrapText="1"/>
    </xf>
    <xf numFmtId="164" fontId="23" fillId="0" borderId="0" xfId="4" applyNumberFormat="1" applyFont="1" applyAlignment="1">
      <alignment wrapText="1"/>
    </xf>
    <xf numFmtId="164" fontId="22" fillId="0" borderId="0" xfId="4" applyNumberFormat="1" applyFont="1" applyAlignment="1">
      <alignment horizontal="center" wrapText="1"/>
    </xf>
    <xf numFmtId="164" fontId="22" fillId="0" borderId="11" xfId="4" applyNumberFormat="1" applyFont="1" applyBorder="1" applyAlignment="1">
      <alignment horizontal="center" wrapText="1"/>
    </xf>
    <xf numFmtId="164" fontId="22" fillId="0" borderId="2" xfId="4" applyNumberFormat="1" applyFont="1" applyBorder="1" applyAlignment="1">
      <alignment vertical="top"/>
    </xf>
    <xf numFmtId="164" fontId="22" fillId="0" borderId="1" xfId="4" applyNumberFormat="1" applyFont="1" applyBorder="1" applyAlignment="1">
      <alignment vertical="top"/>
    </xf>
    <xf numFmtId="164" fontId="22" fillId="4" borderId="11" xfId="4" applyNumberFormat="1" applyFont="1" applyFill="1" applyBorder="1" applyAlignment="1">
      <alignment horizontal="center" wrapText="1"/>
    </xf>
    <xf numFmtId="164" fontId="22" fillId="4" borderId="0" xfId="4" applyNumberFormat="1" applyFont="1" applyFill="1" applyAlignment="1">
      <alignment vertical="top"/>
    </xf>
    <xf numFmtId="164" fontId="24" fillId="4" borderId="0" xfId="4" applyNumberFormat="1" applyFont="1" applyFill="1" applyAlignment="1">
      <alignment vertical="top"/>
    </xf>
    <xf numFmtId="164" fontId="22" fillId="4" borderId="1" xfId="4" applyNumberFormat="1" applyFont="1" applyFill="1" applyBorder="1" applyAlignment="1">
      <alignment vertical="top"/>
    </xf>
    <xf numFmtId="164" fontId="21" fillId="4" borderId="0" xfId="4" applyNumberFormat="1" applyFont="1" applyFill="1"/>
    <xf numFmtId="164" fontId="22" fillId="4" borderId="2" xfId="4" applyNumberFormat="1" applyFont="1" applyFill="1" applyBorder="1" applyAlignment="1">
      <alignment vertical="top"/>
    </xf>
    <xf numFmtId="164" fontId="23" fillId="4" borderId="11" xfId="4" applyNumberFormat="1" applyFont="1" applyFill="1" applyBorder="1" applyAlignment="1">
      <alignment horizontal="center" wrapText="1"/>
    </xf>
    <xf numFmtId="164" fontId="23" fillId="4" borderId="0" xfId="4" applyNumberFormat="1" applyFont="1" applyFill="1"/>
    <xf numFmtId="9" fontId="21" fillId="0" borderId="0" xfId="13" applyFont="1"/>
    <xf numFmtId="165" fontId="21" fillId="0" borderId="0" xfId="4" applyNumberFormat="1" applyFont="1"/>
    <xf numFmtId="165" fontId="21" fillId="0" borderId="0" xfId="13" applyNumberFormat="1" applyFont="1"/>
    <xf numFmtId="43" fontId="21" fillId="0" borderId="0" xfId="4" applyFont="1"/>
    <xf numFmtId="164" fontId="25" fillId="0" borderId="0" xfId="4" applyNumberFormat="1" applyFont="1" applyBorder="1"/>
    <xf numFmtId="0" fontId="26" fillId="0" borderId="0" xfId="14" applyFont="1"/>
    <xf numFmtId="0" fontId="27" fillId="0" borderId="0" xfId="14" applyFont="1"/>
    <xf numFmtId="3" fontId="28" fillId="0" borderId="0" xfId="14" applyNumberFormat="1" applyFont="1" applyAlignment="1">
      <alignment horizontal="right" vertical="top"/>
    </xf>
    <xf numFmtId="164" fontId="29" fillId="0" borderId="0" xfId="15" applyNumberFormat="1" applyFont="1"/>
    <xf numFmtId="3" fontId="30" fillId="0" borderId="16" xfId="14" applyNumberFormat="1" applyFont="1" applyBorder="1" applyAlignment="1">
      <alignment horizontal="right" vertical="top"/>
    </xf>
    <xf numFmtId="3" fontId="30" fillId="0" borderId="0" xfId="14" applyNumberFormat="1" applyFont="1" applyAlignment="1">
      <alignment horizontal="right" vertical="top"/>
    </xf>
    <xf numFmtId="164" fontId="31" fillId="0" borderId="0" xfId="15" applyNumberFormat="1" applyFont="1"/>
    <xf numFmtId="164" fontId="29" fillId="0" borderId="0" xfId="15" applyNumberFormat="1" applyFont="1" applyFill="1"/>
    <xf numFmtId="3" fontId="30" fillId="0" borderId="14" xfId="14" applyNumberFormat="1" applyFont="1" applyBorder="1" applyAlignment="1">
      <alignment horizontal="right" vertical="top"/>
    </xf>
    <xf numFmtId="3" fontId="29" fillId="0" borderId="0" xfId="14" applyNumberFormat="1" applyFont="1"/>
    <xf numFmtId="38" fontId="30" fillId="0" borderId="15" xfId="14" applyNumberFormat="1" applyFont="1" applyBorder="1" applyAlignment="1">
      <alignment horizontal="right" vertical="top"/>
    </xf>
    <xf numFmtId="38" fontId="31" fillId="0" borderId="0" xfId="14" applyNumberFormat="1" applyFont="1"/>
    <xf numFmtId="0" fontId="29" fillId="0" borderId="0" xfId="14" applyFont="1"/>
    <xf numFmtId="0" fontId="31" fillId="0" borderId="0" xfId="14" applyFont="1"/>
    <xf numFmtId="0" fontId="30" fillId="0" borderId="0" xfId="14" applyFont="1"/>
    <xf numFmtId="0" fontId="31" fillId="0" borderId="3" xfId="14" applyFont="1" applyBorder="1" applyAlignment="1">
      <alignment horizontal="center" wrapText="1"/>
    </xf>
    <xf numFmtId="49" fontId="30" fillId="0" borderId="13" xfId="14" applyNumberFormat="1" applyFont="1" applyBorder="1" applyAlignment="1">
      <alignment horizontal="center" wrapText="1"/>
    </xf>
    <xf numFmtId="0" fontId="31" fillId="0" borderId="3" xfId="14" applyFont="1" applyBorder="1" applyAlignment="1">
      <alignment horizontal="center"/>
    </xf>
    <xf numFmtId="49" fontId="30" fillId="0" borderId="0" xfId="14" applyNumberFormat="1" applyFont="1" applyAlignment="1">
      <alignment vertical="top"/>
    </xf>
    <xf numFmtId="49" fontId="28" fillId="0" borderId="0" xfId="14" applyNumberFormat="1" applyFont="1" applyAlignment="1">
      <alignment vertical="top"/>
    </xf>
    <xf numFmtId="38" fontId="29" fillId="0" borderId="0" xfId="14" applyNumberFormat="1" applyFont="1"/>
    <xf numFmtId="43" fontId="26" fillId="0" borderId="0" xfId="14" applyNumberFormat="1" applyFont="1"/>
    <xf numFmtId="49" fontId="30" fillId="0" borderId="0" xfId="14" applyNumberFormat="1" applyFont="1" applyAlignment="1">
      <alignment horizontal="left" vertical="top"/>
    </xf>
    <xf numFmtId="164" fontId="22" fillId="0" borderId="0" xfId="4" applyNumberFormat="1" applyFont="1" applyAlignment="1">
      <alignment horizontal="left" vertical="top"/>
    </xf>
  </cellXfs>
  <cellStyles count="16">
    <cellStyle name="Comma" xfId="4" builtinId="3"/>
    <cellStyle name="Comma 11" xfId="3" xr:uid="{64898496-0991-4179-B378-DD549C87442E}"/>
    <cellStyle name="Comma 2" xfId="6" xr:uid="{7C1D93A0-3D5E-4BFC-BE44-FCD71C7A92CF}"/>
    <cellStyle name="Comma 2 2" xfId="15" xr:uid="{4A9E73B8-7075-45A8-940F-8834D3A52CC4}"/>
    <cellStyle name="Comma 3" xfId="9" xr:uid="{599B374B-90F3-4C6A-A8FC-43EE19DCFF6B}"/>
    <cellStyle name="Comma 7 2 2" xfId="12" xr:uid="{6F3E1525-019E-4EA4-96D9-752B857ACE1E}"/>
    <cellStyle name="Comma 7 4" xfId="2" xr:uid="{F473BE28-39CF-4E62-8CD5-ACE5C5838F07}"/>
    <cellStyle name="Normal" xfId="0" builtinId="0"/>
    <cellStyle name="Normal 2" xfId="14" xr:uid="{60D9B46F-463C-4215-875F-4F45AD894258}"/>
    <cellStyle name="Normal 4" xfId="8" xr:uid="{B315D67C-37B1-4EBA-862D-B3D779BBBFEF}"/>
    <cellStyle name="Normal 4 2" xfId="10" xr:uid="{67FC9E67-337B-459E-8852-1C681A79D389}"/>
    <cellStyle name="Normal 5" xfId="7" xr:uid="{BE913577-F185-4A03-8912-222BB7DB5C13}"/>
    <cellStyle name="Normal 7" xfId="1" xr:uid="{465F9578-3C96-4B13-8028-851B6B1AD265}"/>
    <cellStyle name="Normal_Fin Cm Rpts jan-sept 99 2" xfId="5" xr:uid="{748EC2A6-8541-44D3-A0DC-9771B8EF6306}"/>
    <cellStyle name="Percent" xfId="13" builtinId="5"/>
    <cellStyle name="Percent 2" xfId="11" xr:uid="{B4956E8B-E12B-4296-A602-38601DE0AC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Finance%20Restricted\Budget\2025-2026\CFL%20Total%20FY%202026%20Proposed%20Budget-%20Organizational%20Budget.xlsx" TargetMode="External"/><Relationship Id="rId1" Type="http://schemas.openxmlformats.org/officeDocument/2006/relationships/externalLinkPath" Target="/Finance%20Restricted/Budget/2025-2026/CFL%20Total%20FY%202026%20Proposed%20Budget-%20Organizationa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Admin"/>
      <sheetName val="Fundraising"/>
      <sheetName val="Special Events"/>
      <sheetName val="Student Programs"/>
      <sheetName val="Educator"/>
      <sheetName val="Outreach"/>
      <sheetName val="Shared"/>
    </sheetNames>
    <sheetDataSet>
      <sheetData sheetId="0"/>
      <sheetData sheetId="1">
        <row r="6">
          <cell r="N6">
            <v>0</v>
          </cell>
          <cell r="O6">
            <v>0</v>
          </cell>
        </row>
        <row r="7">
          <cell r="N7">
            <v>0</v>
          </cell>
          <cell r="O7">
            <v>0</v>
          </cell>
        </row>
        <row r="8">
          <cell r="N8">
            <v>0</v>
          </cell>
          <cell r="O8">
            <v>0</v>
          </cell>
        </row>
        <row r="9">
          <cell r="N9">
            <v>0</v>
          </cell>
          <cell r="O9">
            <v>0</v>
          </cell>
        </row>
        <row r="10">
          <cell r="N10">
            <v>0</v>
          </cell>
          <cell r="O10">
            <v>0</v>
          </cell>
        </row>
        <row r="11">
          <cell r="N11">
            <v>0</v>
          </cell>
          <cell r="O11">
            <v>0</v>
          </cell>
        </row>
        <row r="13">
          <cell r="N13">
            <v>80000</v>
          </cell>
          <cell r="O13">
            <v>86000</v>
          </cell>
        </row>
        <row r="14">
          <cell r="N14">
            <v>0</v>
          </cell>
          <cell r="O14">
            <v>18617.570000000003</v>
          </cell>
        </row>
        <row r="16">
          <cell r="N16">
            <v>80000</v>
          </cell>
          <cell r="O16">
            <v>104617.57</v>
          </cell>
        </row>
        <row r="19">
          <cell r="N19">
            <v>85950</v>
          </cell>
          <cell r="O19">
            <v>75130</v>
          </cell>
        </row>
        <row r="21">
          <cell r="N21">
            <v>7451.8650000000016</v>
          </cell>
          <cell r="O21">
            <v>6378</v>
          </cell>
        </row>
        <row r="22">
          <cell r="N22">
            <v>11739.016052430447</v>
          </cell>
          <cell r="O22">
            <v>10557</v>
          </cell>
        </row>
        <row r="23">
          <cell r="N23">
            <v>0</v>
          </cell>
          <cell r="O23">
            <v>0</v>
          </cell>
        </row>
        <row r="24">
          <cell r="N24">
            <v>0</v>
          </cell>
          <cell r="O24">
            <v>0</v>
          </cell>
        </row>
        <row r="25">
          <cell r="N25">
            <v>0</v>
          </cell>
          <cell r="O25">
            <v>0</v>
          </cell>
        </row>
        <row r="26">
          <cell r="N26">
            <v>0</v>
          </cell>
          <cell r="O26">
            <v>0</v>
          </cell>
        </row>
        <row r="27">
          <cell r="N27">
            <v>21450</v>
          </cell>
          <cell r="O27">
            <v>19854</v>
          </cell>
        </row>
        <row r="29">
          <cell r="N29">
            <v>0</v>
          </cell>
          <cell r="O29">
            <v>0</v>
          </cell>
        </row>
        <row r="30">
          <cell r="N30">
            <v>0</v>
          </cell>
          <cell r="O30">
            <v>0</v>
          </cell>
        </row>
        <row r="31">
          <cell r="N31">
            <v>0</v>
          </cell>
          <cell r="O31">
            <v>0</v>
          </cell>
        </row>
        <row r="32">
          <cell r="N32">
            <v>0</v>
          </cell>
          <cell r="O32">
            <v>0</v>
          </cell>
        </row>
        <row r="33">
          <cell r="N33">
            <v>0</v>
          </cell>
          <cell r="O33">
            <v>0</v>
          </cell>
        </row>
        <row r="34">
          <cell r="N34">
            <v>0</v>
          </cell>
          <cell r="O34">
            <v>0</v>
          </cell>
        </row>
        <row r="35">
          <cell r="N35">
            <v>30000</v>
          </cell>
          <cell r="O35">
            <v>1625</v>
          </cell>
        </row>
        <row r="37">
          <cell r="N37">
            <v>0</v>
          </cell>
          <cell r="O37">
            <v>0</v>
          </cell>
        </row>
        <row r="38">
          <cell r="N38">
            <v>0</v>
          </cell>
          <cell r="O38">
            <v>0</v>
          </cell>
        </row>
        <row r="39">
          <cell r="N39">
            <v>1150</v>
          </cell>
          <cell r="O39">
            <v>1139.31</v>
          </cell>
        </row>
        <row r="41">
          <cell r="N41">
            <v>0</v>
          </cell>
          <cell r="O41">
            <v>0</v>
          </cell>
        </row>
        <row r="42">
          <cell r="N42">
            <v>0</v>
          </cell>
          <cell r="O42">
            <v>0</v>
          </cell>
        </row>
        <row r="43">
          <cell r="N43">
            <v>17300</v>
          </cell>
          <cell r="O43">
            <v>17300</v>
          </cell>
        </row>
        <row r="44">
          <cell r="N44">
            <v>662.26</v>
          </cell>
          <cell r="O44">
            <v>662.26</v>
          </cell>
        </row>
        <row r="45">
          <cell r="N45">
            <v>0</v>
          </cell>
          <cell r="O45">
            <v>0</v>
          </cell>
        </row>
        <row r="46">
          <cell r="N46">
            <v>429</v>
          </cell>
          <cell r="O46">
            <v>429</v>
          </cell>
        </row>
        <row r="47">
          <cell r="N47">
            <v>0</v>
          </cell>
          <cell r="O47">
            <v>0</v>
          </cell>
        </row>
        <row r="48">
          <cell r="N48">
            <v>0</v>
          </cell>
          <cell r="O48">
            <v>0</v>
          </cell>
        </row>
        <row r="49">
          <cell r="N49">
            <v>0</v>
          </cell>
          <cell r="O49">
            <v>0</v>
          </cell>
        </row>
        <row r="50">
          <cell r="N50">
            <v>0</v>
          </cell>
          <cell r="O50">
            <v>0</v>
          </cell>
        </row>
        <row r="51">
          <cell r="N51">
            <v>0</v>
          </cell>
          <cell r="O51">
            <v>0</v>
          </cell>
        </row>
        <row r="52">
          <cell r="N52">
            <v>4587.5200000000004</v>
          </cell>
          <cell r="O52">
            <v>4119.5200000000004</v>
          </cell>
        </row>
        <row r="53">
          <cell r="N53">
            <v>0</v>
          </cell>
          <cell r="O53">
            <v>0</v>
          </cell>
        </row>
        <row r="54">
          <cell r="N54">
            <v>0</v>
          </cell>
          <cell r="O54">
            <v>0</v>
          </cell>
        </row>
        <row r="55">
          <cell r="N55">
            <v>0</v>
          </cell>
          <cell r="O55">
            <v>0</v>
          </cell>
        </row>
        <row r="56">
          <cell r="N56">
            <v>0</v>
          </cell>
          <cell r="O56">
            <v>0</v>
          </cell>
        </row>
        <row r="57">
          <cell r="N57">
            <v>0</v>
          </cell>
          <cell r="O57">
            <v>0</v>
          </cell>
        </row>
        <row r="58">
          <cell r="N58">
            <v>0</v>
          </cell>
          <cell r="O58">
            <v>0</v>
          </cell>
        </row>
        <row r="59">
          <cell r="N59">
            <v>0</v>
          </cell>
          <cell r="O59">
            <v>287.49</v>
          </cell>
        </row>
        <row r="60">
          <cell r="N60">
            <v>0</v>
          </cell>
          <cell r="O60">
            <v>0</v>
          </cell>
        </row>
        <row r="61">
          <cell r="N61">
            <v>0</v>
          </cell>
          <cell r="O61">
            <v>0</v>
          </cell>
        </row>
        <row r="62">
          <cell r="N62">
            <v>0</v>
          </cell>
          <cell r="O62">
            <v>0</v>
          </cell>
        </row>
        <row r="63">
          <cell r="N63">
            <v>0</v>
          </cell>
          <cell r="O63">
            <v>0</v>
          </cell>
        </row>
        <row r="64">
          <cell r="N64">
            <v>0</v>
          </cell>
          <cell r="O64">
            <v>0</v>
          </cell>
        </row>
        <row r="65">
          <cell r="N65">
            <v>0</v>
          </cell>
          <cell r="O65">
            <v>0</v>
          </cell>
        </row>
      </sheetData>
      <sheetData sheetId="2">
        <row r="6">
          <cell r="N6">
            <v>5100</v>
          </cell>
          <cell r="O6">
            <v>5100</v>
          </cell>
        </row>
        <row r="7">
          <cell r="N7">
            <v>0</v>
          </cell>
          <cell r="O7">
            <v>0</v>
          </cell>
        </row>
        <row r="8">
          <cell r="N8">
            <v>479032.52999999991</v>
          </cell>
          <cell r="O8">
            <v>379328.52999999997</v>
          </cell>
        </row>
        <row r="9">
          <cell r="N9">
            <v>2659.2200000000003</v>
          </cell>
          <cell r="O9">
            <v>2659.2200000000003</v>
          </cell>
        </row>
        <row r="10">
          <cell r="N10">
            <v>4907.96</v>
          </cell>
          <cell r="O10">
            <v>4907.96</v>
          </cell>
        </row>
        <row r="11">
          <cell r="N11">
            <v>0</v>
          </cell>
          <cell r="O11">
            <v>126163.66</v>
          </cell>
        </row>
        <row r="13">
          <cell r="N13">
            <v>0</v>
          </cell>
          <cell r="O13">
            <v>0</v>
          </cell>
        </row>
        <row r="14">
          <cell r="N14">
            <v>0</v>
          </cell>
          <cell r="O14">
            <v>0</v>
          </cell>
        </row>
        <row r="16">
          <cell r="N16">
            <v>491699.7099999999</v>
          </cell>
          <cell r="O16">
            <v>518159.37</v>
          </cell>
        </row>
        <row r="19">
          <cell r="N19">
            <v>236800.00000000003</v>
          </cell>
          <cell r="O19">
            <v>230248</v>
          </cell>
        </row>
        <row r="21">
          <cell r="N21">
            <v>20534.560000000009</v>
          </cell>
          <cell r="O21">
            <v>19483</v>
          </cell>
        </row>
        <row r="22">
          <cell r="N22">
            <v>32042.047716294703</v>
          </cell>
          <cell r="O22">
            <v>32259</v>
          </cell>
        </row>
        <row r="23">
          <cell r="N23">
            <v>0</v>
          </cell>
          <cell r="O23">
            <v>850</v>
          </cell>
        </row>
        <row r="24">
          <cell r="N24">
            <v>0</v>
          </cell>
          <cell r="O24">
            <v>0</v>
          </cell>
        </row>
        <row r="25">
          <cell r="N25">
            <v>0</v>
          </cell>
          <cell r="O25">
            <v>0</v>
          </cell>
        </row>
        <row r="26">
          <cell r="N26">
            <v>17.420000000000002</v>
          </cell>
          <cell r="O26">
            <v>17.420000000000002</v>
          </cell>
        </row>
        <row r="27">
          <cell r="N27">
            <v>0</v>
          </cell>
          <cell r="O27">
            <v>0</v>
          </cell>
        </row>
        <row r="29">
          <cell r="N29">
            <v>0</v>
          </cell>
          <cell r="O29">
            <v>0</v>
          </cell>
        </row>
        <row r="30">
          <cell r="N30">
            <v>350</v>
          </cell>
          <cell r="O30">
            <v>350</v>
          </cell>
        </row>
        <row r="31">
          <cell r="N31">
            <v>16180</v>
          </cell>
          <cell r="O31">
            <v>16180</v>
          </cell>
        </row>
        <row r="32">
          <cell r="N32">
            <v>2423</v>
          </cell>
          <cell r="O32">
            <v>2423</v>
          </cell>
        </row>
        <row r="33">
          <cell r="N33">
            <v>0</v>
          </cell>
          <cell r="O33">
            <v>0</v>
          </cell>
        </row>
        <row r="34">
          <cell r="N34">
            <v>0</v>
          </cell>
          <cell r="O34">
            <v>0</v>
          </cell>
        </row>
        <row r="35">
          <cell r="N35">
            <v>0</v>
          </cell>
          <cell r="O35">
            <v>0</v>
          </cell>
        </row>
        <row r="37">
          <cell r="N37">
            <v>0</v>
          </cell>
          <cell r="O37">
            <v>0</v>
          </cell>
        </row>
        <row r="38">
          <cell r="N38">
            <v>0</v>
          </cell>
          <cell r="O38">
            <v>0</v>
          </cell>
        </row>
        <row r="39">
          <cell r="N39">
            <v>0</v>
          </cell>
          <cell r="O39">
            <v>0</v>
          </cell>
        </row>
        <row r="41">
          <cell r="N41">
            <v>0</v>
          </cell>
          <cell r="O41">
            <v>0</v>
          </cell>
        </row>
        <row r="42">
          <cell r="N42">
            <v>0</v>
          </cell>
          <cell r="O42">
            <v>0</v>
          </cell>
        </row>
        <row r="43">
          <cell r="N43">
            <v>19988</v>
          </cell>
          <cell r="O43">
            <v>19988</v>
          </cell>
        </row>
        <row r="44">
          <cell r="N44">
            <v>1280.3499999999999</v>
          </cell>
          <cell r="O44">
            <v>1280</v>
          </cell>
        </row>
        <row r="45">
          <cell r="N45">
            <v>0</v>
          </cell>
          <cell r="O45">
            <v>0</v>
          </cell>
        </row>
        <row r="46">
          <cell r="N46">
            <v>0</v>
          </cell>
          <cell r="O46">
            <v>0</v>
          </cell>
        </row>
        <row r="47">
          <cell r="N47">
            <v>0</v>
          </cell>
          <cell r="O47">
            <v>0</v>
          </cell>
        </row>
        <row r="48">
          <cell r="N48">
            <v>0</v>
          </cell>
          <cell r="O48">
            <v>0</v>
          </cell>
        </row>
        <row r="49">
          <cell r="N49">
            <v>0</v>
          </cell>
          <cell r="O49">
            <v>0</v>
          </cell>
        </row>
        <row r="50">
          <cell r="N50">
            <v>0</v>
          </cell>
          <cell r="O50">
            <v>0</v>
          </cell>
        </row>
        <row r="51">
          <cell r="N51">
            <v>111.92999999999999</v>
          </cell>
          <cell r="O51">
            <v>41.97</v>
          </cell>
        </row>
        <row r="52">
          <cell r="N52">
            <v>14431.7</v>
          </cell>
          <cell r="O52">
            <v>13466.770000000002</v>
          </cell>
        </row>
        <row r="53">
          <cell r="N53">
            <v>75</v>
          </cell>
          <cell r="O53">
            <v>75</v>
          </cell>
        </row>
        <row r="54">
          <cell r="N54">
            <v>0</v>
          </cell>
          <cell r="O54">
            <v>0</v>
          </cell>
        </row>
        <row r="55">
          <cell r="N55">
            <v>1585.33</v>
          </cell>
          <cell r="O55">
            <v>1585</v>
          </cell>
        </row>
        <row r="56">
          <cell r="N56">
            <v>8000</v>
          </cell>
          <cell r="O56">
            <v>1772.9</v>
          </cell>
        </row>
        <row r="57">
          <cell r="N57">
            <v>7050</v>
          </cell>
          <cell r="O57">
            <v>3035.71</v>
          </cell>
        </row>
        <row r="58">
          <cell r="N58">
            <v>1755</v>
          </cell>
          <cell r="O58">
            <v>1755</v>
          </cell>
        </row>
        <row r="59">
          <cell r="N59">
            <v>2700</v>
          </cell>
          <cell r="O59">
            <v>1132</v>
          </cell>
        </row>
        <row r="60">
          <cell r="N60">
            <v>1296.05</v>
          </cell>
          <cell r="O60">
            <v>450</v>
          </cell>
        </row>
        <row r="61">
          <cell r="N61">
            <v>3542</v>
          </cell>
          <cell r="O61">
            <v>3542</v>
          </cell>
        </row>
        <row r="62">
          <cell r="N62">
            <v>13713.739999999998</v>
          </cell>
          <cell r="O62">
            <v>12410</v>
          </cell>
        </row>
        <row r="63">
          <cell r="N63">
            <v>100</v>
          </cell>
          <cell r="O63">
            <v>100</v>
          </cell>
        </row>
        <row r="64">
          <cell r="N64">
            <v>0</v>
          </cell>
          <cell r="O64">
            <v>0</v>
          </cell>
        </row>
        <row r="65">
          <cell r="N65">
            <v>0</v>
          </cell>
          <cell r="O65">
            <v>0</v>
          </cell>
        </row>
      </sheetData>
      <sheetData sheetId="3">
        <row r="6">
          <cell r="N6">
            <v>195250</v>
          </cell>
          <cell r="O6">
            <v>130250</v>
          </cell>
        </row>
        <row r="7">
          <cell r="N7">
            <v>0</v>
          </cell>
          <cell r="O7">
            <v>0</v>
          </cell>
        </row>
        <row r="8">
          <cell r="N8">
            <v>955577.51</v>
          </cell>
          <cell r="O8">
            <v>926077.51</v>
          </cell>
        </row>
        <row r="9">
          <cell r="N9">
            <v>122795.16</v>
          </cell>
          <cell r="O9">
            <v>97795.16</v>
          </cell>
        </row>
        <row r="10">
          <cell r="N10">
            <v>3000</v>
          </cell>
          <cell r="O10">
            <v>3000</v>
          </cell>
        </row>
        <row r="11">
          <cell r="N11">
            <v>0</v>
          </cell>
          <cell r="O11">
            <v>0</v>
          </cell>
        </row>
        <row r="13">
          <cell r="N13">
            <v>0</v>
          </cell>
          <cell r="O13">
            <v>0</v>
          </cell>
        </row>
        <row r="14">
          <cell r="N14">
            <v>0</v>
          </cell>
          <cell r="O14">
            <v>0</v>
          </cell>
        </row>
        <row r="16">
          <cell r="N16">
            <v>1276622.67</v>
          </cell>
          <cell r="O16">
            <v>1157122.67</v>
          </cell>
        </row>
        <row r="19">
          <cell r="N19">
            <v>0</v>
          </cell>
          <cell r="O19">
            <v>0</v>
          </cell>
        </row>
        <row r="21">
          <cell r="N21">
            <v>0</v>
          </cell>
          <cell r="O21">
            <v>0</v>
          </cell>
        </row>
        <row r="22">
          <cell r="N22">
            <v>0</v>
          </cell>
          <cell r="O22">
            <v>0</v>
          </cell>
        </row>
        <row r="23">
          <cell r="N23">
            <v>0</v>
          </cell>
          <cell r="O23">
            <v>0</v>
          </cell>
        </row>
        <row r="24">
          <cell r="N24">
            <v>0</v>
          </cell>
          <cell r="O24">
            <v>0</v>
          </cell>
        </row>
        <row r="25">
          <cell r="N25">
            <v>0</v>
          </cell>
          <cell r="O25">
            <v>0</v>
          </cell>
        </row>
        <row r="26">
          <cell r="N26">
            <v>0</v>
          </cell>
          <cell r="O26">
            <v>0</v>
          </cell>
        </row>
        <row r="27">
          <cell r="N27">
            <v>0</v>
          </cell>
          <cell r="O27">
            <v>0</v>
          </cell>
        </row>
        <row r="29">
          <cell r="N29">
            <v>0</v>
          </cell>
          <cell r="O29">
            <v>0</v>
          </cell>
        </row>
        <row r="30">
          <cell r="N30">
            <v>5000</v>
          </cell>
          <cell r="O30">
            <v>5000</v>
          </cell>
        </row>
        <row r="31">
          <cell r="N31">
            <v>11700</v>
          </cell>
          <cell r="O31">
            <v>11700</v>
          </cell>
        </row>
        <row r="32">
          <cell r="N32">
            <v>61673.25</v>
          </cell>
          <cell r="O32">
            <v>24173.25</v>
          </cell>
        </row>
        <row r="33">
          <cell r="N33">
            <v>10000</v>
          </cell>
          <cell r="O33">
            <v>8955</v>
          </cell>
        </row>
        <row r="34">
          <cell r="N34">
            <v>0</v>
          </cell>
          <cell r="O34">
            <v>0</v>
          </cell>
        </row>
        <row r="35">
          <cell r="N35">
            <v>0</v>
          </cell>
          <cell r="O35">
            <v>0</v>
          </cell>
        </row>
        <row r="37">
          <cell r="N37">
            <v>0</v>
          </cell>
          <cell r="O37">
            <v>0</v>
          </cell>
        </row>
        <row r="38">
          <cell r="N38">
            <v>0</v>
          </cell>
          <cell r="O38">
            <v>0</v>
          </cell>
        </row>
        <row r="39">
          <cell r="N39">
            <v>0</v>
          </cell>
          <cell r="O39">
            <v>0</v>
          </cell>
        </row>
        <row r="41">
          <cell r="N41">
            <v>0</v>
          </cell>
          <cell r="O41">
            <v>0</v>
          </cell>
        </row>
        <row r="42">
          <cell r="N42">
            <v>0</v>
          </cell>
          <cell r="O42">
            <v>0</v>
          </cell>
        </row>
        <row r="43">
          <cell r="N43">
            <v>2500</v>
          </cell>
          <cell r="O43">
            <v>2500</v>
          </cell>
        </row>
        <row r="44">
          <cell r="N44">
            <v>7865.6100000000006</v>
          </cell>
          <cell r="O44">
            <v>7865.6100000000006</v>
          </cell>
        </row>
        <row r="45">
          <cell r="N45">
            <v>0</v>
          </cell>
          <cell r="O45">
            <v>0</v>
          </cell>
        </row>
        <row r="46">
          <cell r="N46">
            <v>0</v>
          </cell>
          <cell r="O46">
            <v>0</v>
          </cell>
        </row>
        <row r="47">
          <cell r="N47">
            <v>0</v>
          </cell>
          <cell r="O47">
            <v>0</v>
          </cell>
        </row>
        <row r="48">
          <cell r="N48">
            <v>0</v>
          </cell>
          <cell r="O48">
            <v>0</v>
          </cell>
        </row>
        <row r="49">
          <cell r="N49">
            <v>0</v>
          </cell>
          <cell r="O49">
            <v>0</v>
          </cell>
        </row>
        <row r="50">
          <cell r="N50">
            <v>0</v>
          </cell>
          <cell r="O50">
            <v>0</v>
          </cell>
        </row>
        <row r="51">
          <cell r="N51">
            <v>6004.76</v>
          </cell>
          <cell r="O51">
            <v>2004.76</v>
          </cell>
        </row>
        <row r="52">
          <cell r="N52">
            <v>280913.92000000004</v>
          </cell>
          <cell r="O52">
            <v>230472.82</v>
          </cell>
        </row>
        <row r="53">
          <cell r="N53">
            <v>160</v>
          </cell>
          <cell r="O53">
            <v>160</v>
          </cell>
        </row>
        <row r="54">
          <cell r="N54">
            <v>0</v>
          </cell>
          <cell r="O54">
            <v>0</v>
          </cell>
        </row>
        <row r="55">
          <cell r="N55">
            <v>0</v>
          </cell>
          <cell r="O55">
            <v>0</v>
          </cell>
        </row>
        <row r="56">
          <cell r="N56">
            <v>0</v>
          </cell>
          <cell r="O56">
            <v>0</v>
          </cell>
        </row>
        <row r="57">
          <cell r="N57">
            <v>0</v>
          </cell>
          <cell r="O57">
            <v>0</v>
          </cell>
        </row>
        <row r="58">
          <cell r="N58">
            <v>0</v>
          </cell>
          <cell r="O58">
            <v>0</v>
          </cell>
        </row>
        <row r="59">
          <cell r="N59">
            <v>0</v>
          </cell>
          <cell r="O59">
            <v>0</v>
          </cell>
        </row>
        <row r="60">
          <cell r="N60">
            <v>0</v>
          </cell>
          <cell r="O60">
            <v>0</v>
          </cell>
        </row>
        <row r="61">
          <cell r="N61">
            <v>500</v>
          </cell>
          <cell r="O61">
            <v>500</v>
          </cell>
        </row>
        <row r="62">
          <cell r="N62">
            <v>20301.2</v>
          </cell>
          <cell r="O62">
            <v>13639.880000000001</v>
          </cell>
        </row>
        <row r="63">
          <cell r="N63">
            <v>0</v>
          </cell>
          <cell r="O63">
            <v>0</v>
          </cell>
        </row>
        <row r="64">
          <cell r="N64">
            <v>750</v>
          </cell>
          <cell r="O64">
            <v>750</v>
          </cell>
        </row>
        <row r="65">
          <cell r="N65">
            <v>0</v>
          </cell>
          <cell r="O65">
            <v>0</v>
          </cell>
        </row>
      </sheetData>
      <sheetData sheetId="4">
        <row r="6">
          <cell r="N6">
            <v>865135.15</v>
          </cell>
          <cell r="O6">
            <v>843635.15</v>
          </cell>
        </row>
        <row r="7">
          <cell r="N7">
            <v>0</v>
          </cell>
          <cell r="O7">
            <v>0</v>
          </cell>
        </row>
        <row r="8">
          <cell r="N8">
            <v>302449.54000000004</v>
          </cell>
          <cell r="O8">
            <v>284549.54000000004</v>
          </cell>
        </row>
        <row r="9">
          <cell r="N9">
            <v>143500</v>
          </cell>
          <cell r="O9">
            <v>143500</v>
          </cell>
        </row>
        <row r="10">
          <cell r="N10">
            <v>17000</v>
          </cell>
          <cell r="O10">
            <v>17000</v>
          </cell>
        </row>
        <row r="11">
          <cell r="N11">
            <v>0</v>
          </cell>
          <cell r="O11">
            <v>0</v>
          </cell>
        </row>
        <row r="13">
          <cell r="N13">
            <v>0</v>
          </cell>
          <cell r="O13">
            <v>0</v>
          </cell>
        </row>
        <row r="14">
          <cell r="N14">
            <v>0</v>
          </cell>
          <cell r="O14">
            <v>0</v>
          </cell>
        </row>
        <row r="16">
          <cell r="N16">
            <v>1328084.69</v>
          </cell>
          <cell r="O16">
            <v>1288684.69</v>
          </cell>
        </row>
        <row r="19">
          <cell r="N19">
            <v>986838</v>
          </cell>
          <cell r="O19">
            <v>827895</v>
          </cell>
        </row>
        <row r="21">
          <cell r="N21">
            <v>85558.854600000006</v>
          </cell>
          <cell r="O21">
            <v>70943</v>
          </cell>
        </row>
        <row r="22">
          <cell r="N22">
            <v>134781.93278822984</v>
          </cell>
          <cell r="O22">
            <v>115447</v>
          </cell>
        </row>
        <row r="23">
          <cell r="N23">
            <v>0</v>
          </cell>
          <cell r="O23">
            <v>0</v>
          </cell>
        </row>
        <row r="24">
          <cell r="N24">
            <v>0</v>
          </cell>
          <cell r="O24">
            <v>0</v>
          </cell>
        </row>
        <row r="25">
          <cell r="N25">
            <v>0</v>
          </cell>
          <cell r="O25">
            <v>0</v>
          </cell>
        </row>
        <row r="26">
          <cell r="N26">
            <v>56.89</v>
          </cell>
          <cell r="O26">
            <v>56.89</v>
          </cell>
        </row>
        <row r="27">
          <cell r="N27">
            <v>0</v>
          </cell>
          <cell r="O27">
            <v>0</v>
          </cell>
        </row>
        <row r="29">
          <cell r="N29">
            <v>0</v>
          </cell>
          <cell r="O29">
            <v>0</v>
          </cell>
        </row>
        <row r="30">
          <cell r="N30">
            <v>850</v>
          </cell>
          <cell r="O30">
            <v>850</v>
          </cell>
        </row>
        <row r="31">
          <cell r="N31">
            <v>5500</v>
          </cell>
          <cell r="O31">
            <v>4000</v>
          </cell>
        </row>
        <row r="32">
          <cell r="N32">
            <v>4500</v>
          </cell>
          <cell r="O32">
            <v>3750</v>
          </cell>
        </row>
        <row r="33">
          <cell r="N33">
            <v>0</v>
          </cell>
          <cell r="O33">
            <v>0</v>
          </cell>
        </row>
        <row r="34">
          <cell r="N34">
            <v>23825</v>
          </cell>
          <cell r="O34">
            <v>18825</v>
          </cell>
        </row>
        <row r="35">
          <cell r="N35">
            <v>0</v>
          </cell>
          <cell r="O35">
            <v>0</v>
          </cell>
        </row>
        <row r="37">
          <cell r="N37">
            <v>0</v>
          </cell>
          <cell r="O37">
            <v>0</v>
          </cell>
        </row>
        <row r="38">
          <cell r="N38">
            <v>0</v>
          </cell>
          <cell r="O38">
            <v>0</v>
          </cell>
        </row>
        <row r="39">
          <cell r="N39">
            <v>476.20000000000005</v>
          </cell>
          <cell r="O39">
            <v>10369.15</v>
          </cell>
        </row>
        <row r="41">
          <cell r="N41">
            <v>0</v>
          </cell>
          <cell r="O41">
            <v>0</v>
          </cell>
        </row>
        <row r="42">
          <cell r="N42">
            <v>0</v>
          </cell>
          <cell r="O42">
            <v>0</v>
          </cell>
        </row>
        <row r="43">
          <cell r="N43">
            <v>17075.400000000001</v>
          </cell>
          <cell r="O43">
            <v>17075.400000000001</v>
          </cell>
        </row>
        <row r="44">
          <cell r="N44">
            <v>0</v>
          </cell>
          <cell r="O44">
            <v>0</v>
          </cell>
        </row>
        <row r="45">
          <cell r="N45">
            <v>0</v>
          </cell>
          <cell r="O45">
            <v>0</v>
          </cell>
        </row>
        <row r="46">
          <cell r="N46">
            <v>0</v>
          </cell>
          <cell r="O46">
            <v>0</v>
          </cell>
        </row>
        <row r="47">
          <cell r="N47">
            <v>0</v>
          </cell>
          <cell r="O47">
            <v>0</v>
          </cell>
        </row>
        <row r="48">
          <cell r="N48">
            <v>120876</v>
          </cell>
          <cell r="O48">
            <v>147817</v>
          </cell>
        </row>
        <row r="49">
          <cell r="N49">
            <v>0</v>
          </cell>
          <cell r="O49">
            <v>0</v>
          </cell>
        </row>
        <row r="50">
          <cell r="N50">
            <v>450</v>
          </cell>
          <cell r="O50">
            <v>450</v>
          </cell>
        </row>
        <row r="51">
          <cell r="N51">
            <v>46268.97</v>
          </cell>
          <cell r="O51">
            <v>41071.140000000007</v>
          </cell>
        </row>
        <row r="52">
          <cell r="N52">
            <v>18656.34</v>
          </cell>
          <cell r="O52">
            <v>18656.48</v>
          </cell>
        </row>
        <row r="53">
          <cell r="N53">
            <v>27754.989999999998</v>
          </cell>
          <cell r="O53">
            <v>27755</v>
          </cell>
        </row>
        <row r="54">
          <cell r="N54">
            <v>500</v>
          </cell>
          <cell r="O54">
            <v>500</v>
          </cell>
        </row>
        <row r="55">
          <cell r="N55">
            <v>1136.3899999999999</v>
          </cell>
          <cell r="O55">
            <v>1136.3899999999999</v>
          </cell>
        </row>
        <row r="56">
          <cell r="N56">
            <v>10000</v>
          </cell>
          <cell r="O56">
            <v>8654.89</v>
          </cell>
        </row>
        <row r="57">
          <cell r="N57">
            <v>0</v>
          </cell>
          <cell r="O57">
            <v>0</v>
          </cell>
        </row>
        <row r="58">
          <cell r="N58">
            <v>900</v>
          </cell>
          <cell r="O58">
            <v>900</v>
          </cell>
        </row>
        <row r="59">
          <cell r="N59">
            <v>9838.85</v>
          </cell>
          <cell r="O59">
            <v>5038.6499999999996</v>
          </cell>
        </row>
        <row r="60">
          <cell r="N60">
            <v>14450</v>
          </cell>
          <cell r="O60">
            <v>7802.39</v>
          </cell>
        </row>
        <row r="61">
          <cell r="N61">
            <v>0</v>
          </cell>
          <cell r="O61">
            <v>0</v>
          </cell>
        </row>
        <row r="62">
          <cell r="N62">
            <v>2500</v>
          </cell>
          <cell r="O62">
            <v>2415</v>
          </cell>
        </row>
        <row r="63">
          <cell r="N63">
            <v>2100</v>
          </cell>
          <cell r="O63">
            <v>2212</v>
          </cell>
        </row>
        <row r="64">
          <cell r="N64">
            <v>0</v>
          </cell>
          <cell r="O64">
            <v>0</v>
          </cell>
        </row>
        <row r="65">
          <cell r="N65">
            <v>0</v>
          </cell>
          <cell r="O65">
            <v>0</v>
          </cell>
        </row>
      </sheetData>
      <sheetData sheetId="5">
        <row r="6">
          <cell r="N6">
            <v>237518.19</v>
          </cell>
          <cell r="O6">
            <v>237518.19</v>
          </cell>
        </row>
        <row r="7">
          <cell r="N7">
            <v>11152.81</v>
          </cell>
          <cell r="O7">
            <v>11152.81</v>
          </cell>
        </row>
        <row r="8">
          <cell r="N8">
            <v>82849.810000000012</v>
          </cell>
          <cell r="O8">
            <v>86314.87000000001</v>
          </cell>
        </row>
        <row r="9">
          <cell r="N9">
            <v>15283.15</v>
          </cell>
          <cell r="O9">
            <v>15283.15</v>
          </cell>
        </row>
        <row r="10">
          <cell r="N10">
            <v>1789</v>
          </cell>
          <cell r="O10">
            <v>1789</v>
          </cell>
        </row>
        <row r="11">
          <cell r="N11">
            <v>0</v>
          </cell>
          <cell r="O11">
            <v>0</v>
          </cell>
        </row>
        <row r="13">
          <cell r="N13">
            <v>0</v>
          </cell>
          <cell r="O13">
            <v>0</v>
          </cell>
        </row>
        <row r="14">
          <cell r="N14">
            <v>0</v>
          </cell>
          <cell r="O14">
            <v>0</v>
          </cell>
        </row>
        <row r="16">
          <cell r="N16">
            <v>348592.96</v>
          </cell>
          <cell r="O16">
            <v>352058.02</v>
          </cell>
        </row>
        <row r="19">
          <cell r="N19">
            <v>325912</v>
          </cell>
          <cell r="O19">
            <v>225904</v>
          </cell>
        </row>
        <row r="21">
          <cell r="N21">
            <v>28256.570400000011</v>
          </cell>
          <cell r="O21">
            <v>18943</v>
          </cell>
        </row>
        <row r="22">
          <cell r="N22">
            <v>44512.928443044926</v>
          </cell>
          <cell r="O22">
            <v>30950</v>
          </cell>
        </row>
        <row r="23">
          <cell r="N23">
            <v>0</v>
          </cell>
          <cell r="O23">
            <v>0</v>
          </cell>
        </row>
        <row r="24">
          <cell r="N24">
            <v>0</v>
          </cell>
          <cell r="O24">
            <v>0</v>
          </cell>
        </row>
        <row r="25">
          <cell r="N25">
            <v>0</v>
          </cell>
          <cell r="O25">
            <v>0</v>
          </cell>
        </row>
        <row r="26">
          <cell r="N26">
            <v>0</v>
          </cell>
          <cell r="O26">
            <v>0</v>
          </cell>
        </row>
        <row r="27">
          <cell r="N27">
            <v>0</v>
          </cell>
          <cell r="O27">
            <v>0</v>
          </cell>
        </row>
        <row r="29">
          <cell r="N29">
            <v>2250</v>
          </cell>
          <cell r="O29">
            <v>2250</v>
          </cell>
        </row>
        <row r="30">
          <cell r="N30">
            <v>2000</v>
          </cell>
          <cell r="O30">
            <v>2000</v>
          </cell>
        </row>
        <row r="31">
          <cell r="N31">
            <v>0</v>
          </cell>
          <cell r="O31">
            <v>0</v>
          </cell>
        </row>
        <row r="32">
          <cell r="N32">
            <v>10862.5</v>
          </cell>
          <cell r="O32">
            <v>10862.5</v>
          </cell>
        </row>
        <row r="33">
          <cell r="N33">
            <v>0</v>
          </cell>
          <cell r="O33">
            <v>0</v>
          </cell>
        </row>
        <row r="34">
          <cell r="N34">
            <v>12325</v>
          </cell>
          <cell r="O34">
            <v>18000</v>
          </cell>
        </row>
        <row r="35">
          <cell r="N35">
            <v>0</v>
          </cell>
          <cell r="O35">
            <v>0</v>
          </cell>
        </row>
        <row r="37">
          <cell r="N37">
            <v>0</v>
          </cell>
          <cell r="O37">
            <v>0</v>
          </cell>
        </row>
        <row r="38">
          <cell r="N38">
            <v>0</v>
          </cell>
          <cell r="O38">
            <v>0</v>
          </cell>
        </row>
        <row r="39">
          <cell r="N39">
            <v>0</v>
          </cell>
          <cell r="O39">
            <v>0</v>
          </cell>
        </row>
        <row r="41">
          <cell r="N41">
            <v>0</v>
          </cell>
          <cell r="O41">
            <v>0</v>
          </cell>
        </row>
        <row r="42">
          <cell r="N42">
            <v>0</v>
          </cell>
          <cell r="O42">
            <v>0</v>
          </cell>
        </row>
        <row r="43">
          <cell r="N43">
            <v>2310.94</v>
          </cell>
          <cell r="O43">
            <v>2311</v>
          </cell>
        </row>
        <row r="44">
          <cell r="N44">
            <v>1784.4999999999998</v>
          </cell>
          <cell r="O44">
            <v>1785</v>
          </cell>
        </row>
        <row r="45">
          <cell r="N45">
            <v>0</v>
          </cell>
          <cell r="O45">
            <v>0</v>
          </cell>
        </row>
        <row r="46">
          <cell r="N46">
            <v>0</v>
          </cell>
          <cell r="O46">
            <v>0</v>
          </cell>
        </row>
        <row r="47">
          <cell r="N47">
            <v>0</v>
          </cell>
          <cell r="O47">
            <v>0</v>
          </cell>
        </row>
        <row r="48">
          <cell r="N48">
            <v>6033</v>
          </cell>
          <cell r="O48">
            <v>6033</v>
          </cell>
        </row>
        <row r="49">
          <cell r="N49">
            <v>206500.92</v>
          </cell>
          <cell r="O49">
            <v>298532.92000000004</v>
          </cell>
        </row>
        <row r="50">
          <cell r="N50">
            <v>14000</v>
          </cell>
          <cell r="O50">
            <v>14000</v>
          </cell>
        </row>
        <row r="51">
          <cell r="N51">
            <v>27231.52</v>
          </cell>
          <cell r="O51">
            <v>25892</v>
          </cell>
        </row>
        <row r="52">
          <cell r="N52">
            <v>18527.95</v>
          </cell>
          <cell r="O52">
            <v>10100.42</v>
          </cell>
        </row>
        <row r="53">
          <cell r="N53">
            <v>0</v>
          </cell>
          <cell r="O53">
            <v>0</v>
          </cell>
        </row>
        <row r="54">
          <cell r="N54">
            <v>0</v>
          </cell>
          <cell r="O54">
            <v>0</v>
          </cell>
        </row>
        <row r="55">
          <cell r="N55">
            <v>0</v>
          </cell>
          <cell r="O55">
            <v>0</v>
          </cell>
        </row>
        <row r="56">
          <cell r="N56">
            <v>5000</v>
          </cell>
          <cell r="O56">
            <v>0</v>
          </cell>
        </row>
        <row r="57">
          <cell r="N57">
            <v>103.34</v>
          </cell>
          <cell r="O57">
            <v>103.34</v>
          </cell>
        </row>
        <row r="58">
          <cell r="N58">
            <v>0</v>
          </cell>
          <cell r="O58">
            <v>0</v>
          </cell>
        </row>
        <row r="59">
          <cell r="N59">
            <v>0</v>
          </cell>
          <cell r="O59">
            <v>0</v>
          </cell>
        </row>
        <row r="60">
          <cell r="N60">
            <v>0</v>
          </cell>
          <cell r="O60">
            <v>0</v>
          </cell>
        </row>
        <row r="61">
          <cell r="N61">
            <v>0</v>
          </cell>
          <cell r="O61">
            <v>0</v>
          </cell>
        </row>
        <row r="62">
          <cell r="N62">
            <v>0</v>
          </cell>
          <cell r="O62">
            <v>0</v>
          </cell>
        </row>
        <row r="63">
          <cell r="N63">
            <v>0</v>
          </cell>
          <cell r="O63">
            <v>0</v>
          </cell>
        </row>
        <row r="64">
          <cell r="N64">
            <v>0</v>
          </cell>
          <cell r="O64">
            <v>0</v>
          </cell>
        </row>
        <row r="65">
          <cell r="N65">
            <v>0</v>
          </cell>
          <cell r="O65">
            <v>0</v>
          </cell>
        </row>
      </sheetData>
      <sheetData sheetId="6">
        <row r="6">
          <cell r="N6">
            <v>0</v>
          </cell>
          <cell r="O6">
            <v>0</v>
          </cell>
        </row>
        <row r="7">
          <cell r="N7">
            <v>0</v>
          </cell>
          <cell r="O7">
            <v>0</v>
          </cell>
        </row>
        <row r="8">
          <cell r="N8">
            <v>0</v>
          </cell>
          <cell r="O8">
            <v>0</v>
          </cell>
        </row>
        <row r="9">
          <cell r="N9">
            <v>0</v>
          </cell>
          <cell r="O9">
            <v>0</v>
          </cell>
        </row>
        <row r="10">
          <cell r="N10">
            <v>0</v>
          </cell>
          <cell r="O10">
            <v>0</v>
          </cell>
        </row>
        <row r="11">
          <cell r="N11">
            <v>0</v>
          </cell>
          <cell r="O11">
            <v>0</v>
          </cell>
        </row>
        <row r="13">
          <cell r="N13">
            <v>0</v>
          </cell>
          <cell r="O13">
            <v>0</v>
          </cell>
        </row>
        <row r="14">
          <cell r="N14">
            <v>0</v>
          </cell>
          <cell r="O14">
            <v>0</v>
          </cell>
        </row>
        <row r="16">
          <cell r="N16">
            <v>0</v>
          </cell>
          <cell r="O16">
            <v>0</v>
          </cell>
        </row>
        <row r="19">
          <cell r="N19">
            <v>0</v>
          </cell>
          <cell r="O19">
            <v>9115.06</v>
          </cell>
        </row>
        <row r="21">
          <cell r="N21">
            <v>0</v>
          </cell>
          <cell r="O21">
            <v>630.48</v>
          </cell>
        </row>
        <row r="22">
          <cell r="N22">
            <v>0</v>
          </cell>
          <cell r="O22">
            <v>1190.92</v>
          </cell>
        </row>
        <row r="23">
          <cell r="N23">
            <v>0</v>
          </cell>
          <cell r="O23">
            <v>0</v>
          </cell>
        </row>
        <row r="24">
          <cell r="N24">
            <v>0</v>
          </cell>
          <cell r="O24">
            <v>0</v>
          </cell>
        </row>
        <row r="25">
          <cell r="N25">
            <v>0</v>
          </cell>
          <cell r="O25">
            <v>0</v>
          </cell>
        </row>
        <row r="26">
          <cell r="N26">
            <v>0</v>
          </cell>
          <cell r="O26">
            <v>0</v>
          </cell>
        </row>
        <row r="27">
          <cell r="N27">
            <v>0</v>
          </cell>
          <cell r="O27">
            <v>0</v>
          </cell>
        </row>
        <row r="29">
          <cell r="N29">
            <v>0</v>
          </cell>
          <cell r="O29">
            <v>0</v>
          </cell>
        </row>
        <row r="30">
          <cell r="N30">
            <v>0</v>
          </cell>
          <cell r="O30">
            <v>0</v>
          </cell>
        </row>
        <row r="31">
          <cell r="N31">
            <v>0</v>
          </cell>
          <cell r="O31">
            <v>0</v>
          </cell>
        </row>
        <row r="32">
          <cell r="N32">
            <v>0</v>
          </cell>
          <cell r="O32">
            <v>0</v>
          </cell>
        </row>
        <row r="33">
          <cell r="N33">
            <v>0</v>
          </cell>
          <cell r="O33">
            <v>0</v>
          </cell>
        </row>
        <row r="34">
          <cell r="N34">
            <v>0</v>
          </cell>
          <cell r="O34">
            <v>33260.300000000003</v>
          </cell>
        </row>
        <row r="35">
          <cell r="N35">
            <v>0</v>
          </cell>
          <cell r="O35">
            <v>1500</v>
          </cell>
        </row>
        <row r="37">
          <cell r="N37">
            <v>0</v>
          </cell>
          <cell r="O37">
            <v>0</v>
          </cell>
        </row>
        <row r="38">
          <cell r="N38">
            <v>0</v>
          </cell>
          <cell r="O38">
            <v>0</v>
          </cell>
        </row>
        <row r="39">
          <cell r="N39">
            <v>0</v>
          </cell>
          <cell r="O39">
            <v>0</v>
          </cell>
        </row>
        <row r="41">
          <cell r="N41">
            <v>0</v>
          </cell>
          <cell r="O41">
            <v>0</v>
          </cell>
        </row>
        <row r="42">
          <cell r="N42">
            <v>0</v>
          </cell>
          <cell r="O42">
            <v>375</v>
          </cell>
        </row>
        <row r="43">
          <cell r="N43">
            <v>0</v>
          </cell>
          <cell r="O43">
            <v>0</v>
          </cell>
        </row>
        <row r="44">
          <cell r="N44">
            <v>0</v>
          </cell>
          <cell r="O44">
            <v>0</v>
          </cell>
        </row>
        <row r="45">
          <cell r="N45">
            <v>0</v>
          </cell>
          <cell r="O45">
            <v>0</v>
          </cell>
        </row>
        <row r="46">
          <cell r="N46">
            <v>0</v>
          </cell>
          <cell r="O46">
            <v>0</v>
          </cell>
        </row>
        <row r="47">
          <cell r="N47">
            <v>0</v>
          </cell>
          <cell r="O47">
            <v>0</v>
          </cell>
        </row>
        <row r="48">
          <cell r="N48">
            <v>0</v>
          </cell>
          <cell r="O48">
            <v>0</v>
          </cell>
        </row>
        <row r="49">
          <cell r="N49">
            <v>0</v>
          </cell>
          <cell r="O49">
            <v>0</v>
          </cell>
        </row>
        <row r="50">
          <cell r="N50">
            <v>0</v>
          </cell>
          <cell r="O50">
            <v>0</v>
          </cell>
        </row>
        <row r="51">
          <cell r="N51">
            <v>0</v>
          </cell>
          <cell r="O51">
            <v>0</v>
          </cell>
        </row>
        <row r="52">
          <cell r="N52">
            <v>0</v>
          </cell>
          <cell r="O52">
            <v>576.79999999999995</v>
          </cell>
        </row>
        <row r="53">
          <cell r="N53">
            <v>0</v>
          </cell>
          <cell r="O53">
            <v>714.99</v>
          </cell>
        </row>
        <row r="54">
          <cell r="N54">
            <v>0</v>
          </cell>
          <cell r="O54">
            <v>0</v>
          </cell>
        </row>
        <row r="55">
          <cell r="N55">
            <v>0</v>
          </cell>
          <cell r="O55">
            <v>0</v>
          </cell>
        </row>
        <row r="56">
          <cell r="N56">
            <v>0</v>
          </cell>
          <cell r="O56">
            <v>0</v>
          </cell>
        </row>
        <row r="57">
          <cell r="N57">
            <v>0</v>
          </cell>
          <cell r="O57">
            <v>0</v>
          </cell>
        </row>
        <row r="58">
          <cell r="N58">
            <v>0</v>
          </cell>
          <cell r="O58">
            <v>2500</v>
          </cell>
        </row>
        <row r="59">
          <cell r="N59">
            <v>0</v>
          </cell>
          <cell r="O59">
            <v>2718.64</v>
          </cell>
        </row>
        <row r="60">
          <cell r="N60">
            <v>0</v>
          </cell>
          <cell r="O60">
            <v>0</v>
          </cell>
        </row>
        <row r="61">
          <cell r="N61">
            <v>0</v>
          </cell>
          <cell r="O61">
            <v>0</v>
          </cell>
        </row>
        <row r="62">
          <cell r="N62">
            <v>0</v>
          </cell>
          <cell r="O62">
            <v>0</v>
          </cell>
        </row>
        <row r="63">
          <cell r="N63">
            <v>0</v>
          </cell>
          <cell r="O63">
            <v>0</v>
          </cell>
        </row>
        <row r="64">
          <cell r="N64">
            <v>0</v>
          </cell>
          <cell r="O64">
            <v>0</v>
          </cell>
        </row>
        <row r="65">
          <cell r="N65">
            <v>0</v>
          </cell>
          <cell r="O65">
            <v>0</v>
          </cell>
        </row>
      </sheetData>
      <sheetData sheetId="7">
        <row r="6">
          <cell r="N6">
            <v>0</v>
          </cell>
          <cell r="O6">
            <v>0</v>
          </cell>
        </row>
        <row r="7">
          <cell r="N7">
            <v>0</v>
          </cell>
          <cell r="O7">
            <v>0</v>
          </cell>
        </row>
        <row r="8">
          <cell r="N8">
            <v>0</v>
          </cell>
          <cell r="O8">
            <v>0</v>
          </cell>
        </row>
        <row r="9">
          <cell r="N9">
            <v>0</v>
          </cell>
          <cell r="O9">
            <v>0</v>
          </cell>
        </row>
        <row r="10">
          <cell r="N10">
            <v>0</v>
          </cell>
          <cell r="O10">
            <v>0</v>
          </cell>
        </row>
        <row r="11">
          <cell r="N11">
            <v>0</v>
          </cell>
          <cell r="O11">
            <v>0</v>
          </cell>
        </row>
        <row r="13">
          <cell r="N13">
            <v>0</v>
          </cell>
          <cell r="O13">
            <v>0</v>
          </cell>
        </row>
        <row r="14">
          <cell r="N14">
            <v>0</v>
          </cell>
          <cell r="O14">
            <v>0</v>
          </cell>
        </row>
        <row r="16">
          <cell r="N16">
            <v>0</v>
          </cell>
          <cell r="O16">
            <v>0</v>
          </cell>
        </row>
        <row r="19">
          <cell r="N19">
            <v>0</v>
          </cell>
          <cell r="O19">
            <v>0</v>
          </cell>
        </row>
        <row r="21">
          <cell r="N21">
            <v>0</v>
          </cell>
          <cell r="O21">
            <v>0</v>
          </cell>
        </row>
        <row r="22">
          <cell r="N22">
            <v>0</v>
          </cell>
          <cell r="O22">
            <v>0</v>
          </cell>
        </row>
        <row r="23">
          <cell r="N23">
            <v>20000</v>
          </cell>
          <cell r="O23">
            <v>3012.72</v>
          </cell>
        </row>
        <row r="24">
          <cell r="N24">
            <v>53142.170000000006</v>
          </cell>
          <cell r="O24">
            <v>51400</v>
          </cell>
        </row>
        <row r="25">
          <cell r="N25">
            <v>1020</v>
          </cell>
          <cell r="O25">
            <v>1000</v>
          </cell>
        </row>
        <row r="26">
          <cell r="N26">
            <v>5784.98</v>
          </cell>
          <cell r="O26">
            <v>5785</v>
          </cell>
        </row>
        <row r="27">
          <cell r="N27">
            <v>0</v>
          </cell>
          <cell r="O27">
            <v>0</v>
          </cell>
        </row>
        <row r="29">
          <cell r="N29">
            <v>43000</v>
          </cell>
          <cell r="O29">
            <v>33000</v>
          </cell>
        </row>
        <row r="30">
          <cell r="N30">
            <v>675</v>
          </cell>
          <cell r="O30">
            <v>675</v>
          </cell>
        </row>
        <row r="31">
          <cell r="N31">
            <v>0</v>
          </cell>
          <cell r="O31">
            <v>0</v>
          </cell>
        </row>
        <row r="32">
          <cell r="N32">
            <v>0</v>
          </cell>
          <cell r="O32">
            <v>0</v>
          </cell>
        </row>
        <row r="33">
          <cell r="N33">
            <v>0</v>
          </cell>
          <cell r="O33">
            <v>0</v>
          </cell>
        </row>
        <row r="34">
          <cell r="N34">
            <v>0</v>
          </cell>
          <cell r="O34">
            <v>0</v>
          </cell>
        </row>
        <row r="35">
          <cell r="N35">
            <v>10000</v>
          </cell>
          <cell r="O35">
            <v>5000</v>
          </cell>
        </row>
        <row r="37">
          <cell r="N37">
            <v>87207.62</v>
          </cell>
          <cell r="O37">
            <v>85665.89</v>
          </cell>
        </row>
        <row r="38">
          <cell r="N38">
            <v>7664</v>
          </cell>
          <cell r="O38">
            <v>7664</v>
          </cell>
        </row>
        <row r="39">
          <cell r="N39">
            <v>12000</v>
          </cell>
          <cell r="O39">
            <v>11228.630000000001</v>
          </cell>
        </row>
        <row r="41">
          <cell r="N41">
            <v>21050.039999999994</v>
          </cell>
          <cell r="O41">
            <v>21158.629999999997</v>
          </cell>
        </row>
        <row r="42">
          <cell r="N42">
            <v>37272.9</v>
          </cell>
          <cell r="O42">
            <v>35628</v>
          </cell>
        </row>
        <row r="43">
          <cell r="N43">
            <v>12477.63</v>
          </cell>
          <cell r="O43">
            <v>12095</v>
          </cell>
        </row>
        <row r="44">
          <cell r="N44">
            <v>0</v>
          </cell>
          <cell r="O44">
            <v>0</v>
          </cell>
        </row>
        <row r="45">
          <cell r="N45">
            <v>50444.427000000003</v>
          </cell>
          <cell r="O45">
            <v>46136</v>
          </cell>
        </row>
        <row r="46">
          <cell r="N46">
            <v>0</v>
          </cell>
          <cell r="O46">
            <v>0</v>
          </cell>
        </row>
        <row r="47">
          <cell r="N47">
            <v>22500</v>
          </cell>
          <cell r="O47">
            <v>18750</v>
          </cell>
        </row>
        <row r="48">
          <cell r="N48">
            <v>0</v>
          </cell>
          <cell r="O48">
            <v>0</v>
          </cell>
        </row>
        <row r="49">
          <cell r="N49">
            <v>0</v>
          </cell>
          <cell r="O49">
            <v>0</v>
          </cell>
        </row>
        <row r="50">
          <cell r="N50">
            <v>0</v>
          </cell>
          <cell r="O50">
            <v>0</v>
          </cell>
        </row>
        <row r="51">
          <cell r="N51">
            <v>0</v>
          </cell>
          <cell r="O51">
            <v>0</v>
          </cell>
        </row>
        <row r="52">
          <cell r="N52">
            <v>4200</v>
          </cell>
          <cell r="O52">
            <v>3916.17</v>
          </cell>
        </row>
        <row r="53">
          <cell r="N53">
            <v>0</v>
          </cell>
          <cell r="O53">
            <v>0</v>
          </cell>
        </row>
        <row r="54">
          <cell r="N54">
            <v>0</v>
          </cell>
          <cell r="O54">
            <v>0</v>
          </cell>
        </row>
        <row r="55">
          <cell r="N55">
            <v>4000</v>
          </cell>
          <cell r="O55">
            <v>4019</v>
          </cell>
        </row>
        <row r="56">
          <cell r="N56">
            <v>0</v>
          </cell>
          <cell r="O56">
            <v>0</v>
          </cell>
        </row>
        <row r="57">
          <cell r="N57">
            <v>0</v>
          </cell>
          <cell r="O57">
            <v>0</v>
          </cell>
        </row>
        <row r="58">
          <cell r="N58">
            <v>3646.1</v>
          </cell>
          <cell r="O58">
            <v>3646</v>
          </cell>
        </row>
        <row r="59">
          <cell r="N59">
            <v>0</v>
          </cell>
          <cell r="O59">
            <v>0</v>
          </cell>
        </row>
        <row r="60">
          <cell r="N60">
            <v>1505</v>
          </cell>
          <cell r="O60">
            <v>1505</v>
          </cell>
        </row>
        <row r="61">
          <cell r="N61">
            <v>956.92</v>
          </cell>
          <cell r="O61">
            <v>956.92</v>
          </cell>
        </row>
        <row r="62">
          <cell r="N62">
            <v>4371.17</v>
          </cell>
          <cell r="O62">
            <v>4371</v>
          </cell>
        </row>
        <row r="63">
          <cell r="N63">
            <v>0</v>
          </cell>
          <cell r="O63">
            <v>0</v>
          </cell>
        </row>
        <row r="64">
          <cell r="N64">
            <v>0</v>
          </cell>
          <cell r="O64">
            <v>0</v>
          </cell>
        </row>
        <row r="65">
          <cell r="N65">
            <v>102512.16</v>
          </cell>
          <cell r="O65">
            <v>102512.16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425-BF51-4556-B98F-FEAE06F3CDE7}">
  <sheetPr>
    <pageSetUpPr fitToPage="1"/>
  </sheetPr>
  <dimension ref="A1:I19"/>
  <sheetViews>
    <sheetView tabSelected="1" workbookViewId="0">
      <selection activeCell="R9" sqref="R9"/>
    </sheetView>
  </sheetViews>
  <sheetFormatPr defaultColWidth="9.140625" defaultRowHeight="16.5" x14ac:dyDescent="0.3"/>
  <cols>
    <col min="1" max="1" width="8.140625" style="6" customWidth="1"/>
    <col min="2" max="2" width="39.7109375" style="6" customWidth="1"/>
    <col min="3" max="3" width="17" style="6" customWidth="1"/>
    <col min="4" max="4" width="2.7109375" style="6" customWidth="1"/>
    <col min="5" max="5" width="15.42578125" style="6" customWidth="1"/>
    <col min="6" max="6" width="2.7109375" style="6" customWidth="1"/>
    <col min="7" max="7" width="13.7109375" style="6" customWidth="1"/>
    <col min="8" max="8" width="9.140625" style="6"/>
    <col min="9" max="9" width="9.85546875" style="6" bestFit="1" customWidth="1"/>
    <col min="10" max="16384" width="9.140625" style="6"/>
  </cols>
  <sheetData>
    <row r="1" spans="1:9" x14ac:dyDescent="0.3">
      <c r="A1" s="18" t="s">
        <v>12</v>
      </c>
    </row>
    <row r="2" spans="1:9" x14ac:dyDescent="0.3">
      <c r="A2" s="18" t="s">
        <v>34</v>
      </c>
    </row>
    <row r="3" spans="1:9" x14ac:dyDescent="0.3">
      <c r="A3" s="18"/>
    </row>
    <row r="4" spans="1:9" ht="35.25" customHeight="1" x14ac:dyDescent="0.3">
      <c r="A4" s="1"/>
      <c r="B4" s="1"/>
      <c r="C4" s="2" t="s">
        <v>31</v>
      </c>
      <c r="D4" s="3"/>
      <c r="E4" s="4" t="s">
        <v>32</v>
      </c>
      <c r="F4" s="5"/>
      <c r="G4" s="4" t="s">
        <v>0</v>
      </c>
    </row>
    <row r="5" spans="1:9" x14ac:dyDescent="0.3">
      <c r="A5" s="7" t="s">
        <v>3</v>
      </c>
      <c r="B5" s="7"/>
      <c r="C5" s="8"/>
      <c r="D5" s="7"/>
      <c r="E5" s="9"/>
      <c r="G5" s="10"/>
    </row>
    <row r="6" spans="1:9" x14ac:dyDescent="0.3">
      <c r="A6" s="11" t="s">
        <v>4</v>
      </c>
      <c r="B6" s="11"/>
      <c r="C6" s="12">
        <v>1216503</v>
      </c>
      <c r="D6" s="13"/>
      <c r="E6" s="12">
        <v>1446069</v>
      </c>
      <c r="F6" s="12"/>
      <c r="G6" s="33">
        <f>C6-E6</f>
        <v>-229566</v>
      </c>
    </row>
    <row r="7" spans="1:9" x14ac:dyDescent="0.3">
      <c r="A7" s="11" t="s">
        <v>5</v>
      </c>
      <c r="B7" s="11"/>
      <c r="C7" s="12">
        <v>11153</v>
      </c>
      <c r="D7" s="13"/>
      <c r="E7" s="12">
        <v>13380</v>
      </c>
      <c r="F7" s="12"/>
      <c r="G7" s="14">
        <f t="shared" ref="G7:G12" si="0">C7-E7</f>
        <v>-2227</v>
      </c>
      <c r="I7" s="15"/>
    </row>
    <row r="8" spans="1:9" x14ac:dyDescent="0.3">
      <c r="A8" s="11" t="s">
        <v>6</v>
      </c>
      <c r="B8" s="11"/>
      <c r="C8" s="12">
        <v>1676270</v>
      </c>
      <c r="D8" s="13"/>
      <c r="E8" s="12">
        <v>1412900</v>
      </c>
      <c r="F8" s="12"/>
      <c r="G8" s="33">
        <f t="shared" si="0"/>
        <v>263370</v>
      </c>
    </row>
    <row r="9" spans="1:9" x14ac:dyDescent="0.3">
      <c r="A9" s="11" t="s">
        <v>13</v>
      </c>
      <c r="B9" s="11"/>
      <c r="C9" s="12">
        <v>285934</v>
      </c>
      <c r="D9" s="13"/>
      <c r="E9" s="12">
        <v>260651</v>
      </c>
      <c r="F9" s="12"/>
      <c r="G9" s="33">
        <f t="shared" si="0"/>
        <v>25283</v>
      </c>
    </row>
    <row r="10" spans="1:9" x14ac:dyDescent="0.3">
      <c r="A10" s="11" t="s">
        <v>8</v>
      </c>
      <c r="B10" s="11"/>
      <c r="C10" s="12">
        <v>126164</v>
      </c>
      <c r="D10" s="13"/>
      <c r="E10" s="12">
        <v>58000</v>
      </c>
      <c r="F10" s="12"/>
      <c r="G10" s="14">
        <f t="shared" si="0"/>
        <v>68164</v>
      </c>
      <c r="H10" s="16"/>
    </row>
    <row r="11" spans="1:9" x14ac:dyDescent="0.3">
      <c r="A11" s="6" t="s">
        <v>9</v>
      </c>
      <c r="C11" s="12">
        <v>104618</v>
      </c>
      <c r="D11" s="12"/>
      <c r="E11" s="12">
        <v>84000</v>
      </c>
      <c r="F11" s="22"/>
      <c r="G11" s="23">
        <f t="shared" si="0"/>
        <v>20618</v>
      </c>
    </row>
    <row r="12" spans="1:9" x14ac:dyDescent="0.3">
      <c r="A12" s="7" t="s">
        <v>10</v>
      </c>
      <c r="B12" s="7"/>
      <c r="C12" s="17">
        <f>SUM(C6:C11)</f>
        <v>3420642</v>
      </c>
      <c r="D12" s="17">
        <f>SUM(D6:D11)</f>
        <v>0</v>
      </c>
      <c r="E12" s="17">
        <f>SUM(E6:E11)</f>
        <v>3275000</v>
      </c>
      <c r="F12" s="24"/>
      <c r="G12" s="31">
        <f t="shared" si="0"/>
        <v>145642</v>
      </c>
      <c r="H12" s="16"/>
      <c r="I12" s="15"/>
    </row>
    <row r="13" spans="1:9" x14ac:dyDescent="0.3">
      <c r="C13" s="12"/>
      <c r="D13" s="12"/>
      <c r="E13" s="12"/>
      <c r="F13" s="12"/>
      <c r="G13" s="32"/>
    </row>
    <row r="14" spans="1:9" x14ac:dyDescent="0.3">
      <c r="A14" s="18" t="s">
        <v>11</v>
      </c>
      <c r="C14" s="21">
        <v>3320642.5</v>
      </c>
      <c r="D14" s="21"/>
      <c r="E14" s="21">
        <v>3677000</v>
      </c>
      <c r="F14" s="21"/>
      <c r="G14" s="29">
        <f>C14-E14</f>
        <v>-356357.5</v>
      </c>
      <c r="I14" s="15"/>
    </row>
    <row r="15" spans="1:9" x14ac:dyDescent="0.3">
      <c r="A15" s="18"/>
      <c r="C15" s="21"/>
      <c r="D15" s="21"/>
      <c r="E15" s="21"/>
      <c r="F15" s="21"/>
      <c r="G15" s="29"/>
      <c r="I15" s="15"/>
    </row>
    <row r="16" spans="1:9" x14ac:dyDescent="0.3">
      <c r="A16" s="18" t="s">
        <v>35</v>
      </c>
      <c r="C16" s="21">
        <v>40000</v>
      </c>
      <c r="D16" s="21"/>
      <c r="E16" s="21">
        <v>40000</v>
      </c>
      <c r="F16" s="21"/>
      <c r="G16" s="29">
        <v>0</v>
      </c>
      <c r="I16" s="15"/>
    </row>
    <row r="17" spans="1:7" x14ac:dyDescent="0.3">
      <c r="C17" s="12"/>
      <c r="D17" s="12"/>
      <c r="E17" s="12"/>
      <c r="F17" s="12"/>
      <c r="G17" s="12"/>
    </row>
    <row r="18" spans="1:7" ht="17.25" thickBot="1" x14ac:dyDescent="0.35">
      <c r="A18" s="18" t="s">
        <v>2</v>
      </c>
      <c r="B18" s="18"/>
      <c r="C18" s="25">
        <f>C12-C14+C16</f>
        <v>139999.5</v>
      </c>
      <c r="D18" s="25">
        <f t="shared" ref="D18:G18" si="1">D12-D14+D16</f>
        <v>0</v>
      </c>
      <c r="E18" s="25">
        <f t="shared" si="1"/>
        <v>-362000</v>
      </c>
      <c r="F18" s="25">
        <f t="shared" si="1"/>
        <v>0</v>
      </c>
      <c r="G18" s="25">
        <f t="shared" si="1"/>
        <v>501999.5</v>
      </c>
    </row>
    <row r="19" spans="1:7" s="16" customFormat="1" ht="15" thickTop="1" x14ac:dyDescent="0.2">
      <c r="A19" s="16" t="s">
        <v>33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3B7B-D3DC-49B9-86EC-80527D64A22B}">
  <sheetPr>
    <pageSetUpPr fitToPage="1"/>
  </sheetPr>
  <dimension ref="A1:K23"/>
  <sheetViews>
    <sheetView zoomScaleNormal="100" workbookViewId="0">
      <selection activeCell="M9" sqref="M9"/>
    </sheetView>
  </sheetViews>
  <sheetFormatPr defaultColWidth="9.140625" defaultRowHeight="16.5" x14ac:dyDescent="0.3"/>
  <cols>
    <col min="1" max="1" width="51.42578125" style="6" customWidth="1"/>
    <col min="2" max="2" width="13.7109375" style="6" customWidth="1"/>
    <col min="3" max="3" width="2.7109375" style="6" customWidth="1"/>
    <col min="4" max="4" width="12.85546875" style="6" customWidth="1"/>
    <col min="5" max="5" width="2.7109375" style="6" customWidth="1"/>
    <col min="6" max="6" width="15.85546875" style="6" customWidth="1"/>
    <col min="7" max="7" width="7.85546875" style="81" customWidth="1"/>
    <col min="8" max="8" width="13.7109375" style="6" customWidth="1"/>
    <col min="9" max="9" width="14.140625" style="6" customWidth="1"/>
    <col min="10" max="16384" width="9.140625" style="6"/>
  </cols>
  <sheetData>
    <row r="1" spans="1:11" x14ac:dyDescent="0.3">
      <c r="A1" s="18" t="s">
        <v>12</v>
      </c>
    </row>
    <row r="2" spans="1:11" x14ac:dyDescent="0.3">
      <c r="A2" s="18" t="s">
        <v>45</v>
      </c>
    </row>
    <row r="3" spans="1:11" x14ac:dyDescent="0.3">
      <c r="A3" s="18"/>
    </row>
    <row r="4" spans="1:11" ht="49.5" customHeight="1" x14ac:dyDescent="0.3">
      <c r="A4" s="1"/>
      <c r="B4" s="34" t="s">
        <v>36</v>
      </c>
      <c r="C4" s="35"/>
      <c r="D4" s="36" t="s">
        <v>42</v>
      </c>
      <c r="E4" s="37"/>
      <c r="F4" s="38" t="s">
        <v>0</v>
      </c>
      <c r="H4" s="34" t="s">
        <v>43</v>
      </c>
      <c r="I4" s="34" t="s">
        <v>46</v>
      </c>
    </row>
    <row r="5" spans="1:11" x14ac:dyDescent="0.3">
      <c r="A5" s="7" t="s">
        <v>3</v>
      </c>
      <c r="B5" s="8"/>
      <c r="C5" s="7"/>
      <c r="D5" s="9"/>
      <c r="F5" s="10" t="s">
        <v>1</v>
      </c>
    </row>
    <row r="6" spans="1:11" x14ac:dyDescent="0.3">
      <c r="A6" s="11" t="s">
        <v>4</v>
      </c>
      <c r="B6" s="12">
        <v>1303003</v>
      </c>
      <c r="C6" s="13">
        <v>1541434</v>
      </c>
      <c r="D6" s="12">
        <v>1216503</v>
      </c>
      <c r="E6" s="12"/>
      <c r="F6" s="14">
        <f>B6-D6</f>
        <v>86500</v>
      </c>
      <c r="H6" s="12">
        <v>1446069</v>
      </c>
      <c r="I6" s="15">
        <f>B6-H6</f>
        <v>-143066</v>
      </c>
      <c r="K6" s="15"/>
    </row>
    <row r="7" spans="1:11" x14ac:dyDescent="0.3">
      <c r="A7" s="11" t="s">
        <v>5</v>
      </c>
      <c r="B7" s="12">
        <v>11153</v>
      </c>
      <c r="C7" s="13"/>
      <c r="D7" s="12">
        <v>11153</v>
      </c>
      <c r="E7" s="12"/>
      <c r="F7" s="14">
        <f t="shared" ref="F7:F12" si="0">B7-D7</f>
        <v>0</v>
      </c>
      <c r="H7" s="12">
        <v>13380</v>
      </c>
      <c r="I7" s="15">
        <f t="shared" ref="I7:I11" si="1">B7-H7</f>
        <v>-2227</v>
      </c>
    </row>
    <row r="8" spans="1:11" x14ac:dyDescent="0.3">
      <c r="A8" s="11" t="s">
        <v>6</v>
      </c>
      <c r="B8" s="12">
        <v>1819909</v>
      </c>
      <c r="C8" s="13">
        <v>1308626</v>
      </c>
      <c r="D8" s="12">
        <v>1676270</v>
      </c>
      <c r="E8" s="12"/>
      <c r="F8" s="14">
        <f t="shared" si="0"/>
        <v>143639</v>
      </c>
      <c r="H8" s="12">
        <v>1412900</v>
      </c>
      <c r="I8" s="15">
        <f t="shared" si="1"/>
        <v>407009</v>
      </c>
    </row>
    <row r="9" spans="1:11" x14ac:dyDescent="0.3">
      <c r="A9" s="11" t="s">
        <v>7</v>
      </c>
      <c r="B9" s="12">
        <v>310934.5</v>
      </c>
      <c r="C9" s="13">
        <v>317754</v>
      </c>
      <c r="D9" s="12">
        <v>285934</v>
      </c>
      <c r="E9" s="12"/>
      <c r="F9" s="14">
        <f t="shared" si="0"/>
        <v>25000.5</v>
      </c>
      <c r="H9" s="12">
        <v>260651</v>
      </c>
      <c r="I9" s="15">
        <f t="shared" si="1"/>
        <v>50283.5</v>
      </c>
    </row>
    <row r="10" spans="1:11" x14ac:dyDescent="0.3">
      <c r="A10" s="11" t="s">
        <v>8</v>
      </c>
      <c r="B10" s="12">
        <v>0</v>
      </c>
      <c r="C10" s="13">
        <v>226296</v>
      </c>
      <c r="D10" s="12">
        <v>126164</v>
      </c>
      <c r="E10" s="12"/>
      <c r="F10" s="14">
        <f t="shared" si="0"/>
        <v>-126164</v>
      </c>
      <c r="G10" s="81" t="s">
        <v>38</v>
      </c>
      <c r="H10" s="12">
        <v>58000</v>
      </c>
      <c r="I10" s="15">
        <f t="shared" si="1"/>
        <v>-58000</v>
      </c>
    </row>
    <row r="11" spans="1:11" x14ac:dyDescent="0.3">
      <c r="A11" s="6" t="s">
        <v>39</v>
      </c>
      <c r="B11" s="12">
        <v>80000</v>
      </c>
      <c r="C11" s="13"/>
      <c r="D11" s="12">
        <v>104618</v>
      </c>
      <c r="E11" s="12"/>
      <c r="F11" s="23">
        <f t="shared" si="0"/>
        <v>-24618</v>
      </c>
      <c r="H11" s="12">
        <v>84000</v>
      </c>
      <c r="I11" s="15">
        <f t="shared" si="1"/>
        <v>-4000</v>
      </c>
    </row>
    <row r="12" spans="1:11" s="18" customFormat="1" ht="15" x14ac:dyDescent="0.25">
      <c r="A12" s="7" t="s">
        <v>10</v>
      </c>
      <c r="B12" s="17">
        <f>SUM(B6:B11)+0.5</f>
        <v>3525000</v>
      </c>
      <c r="C12" s="17"/>
      <c r="D12" s="17">
        <f>SUM(D6:D11)+0.5</f>
        <v>3420642.5</v>
      </c>
      <c r="E12" s="17">
        <f t="shared" ref="E12" si="2">SUM(E6:E11)</f>
        <v>0</v>
      </c>
      <c r="F12" s="85">
        <f t="shared" si="0"/>
        <v>104357.5</v>
      </c>
      <c r="G12" s="82"/>
      <c r="H12" s="28">
        <f>SUM(H6:H11)+0.4</f>
        <v>3275000.4</v>
      </c>
      <c r="I12" s="39">
        <f>SUM(I6:I11)</f>
        <v>249999.5</v>
      </c>
    </row>
    <row r="13" spans="1:11" x14ac:dyDescent="0.3">
      <c r="A13" s="7"/>
      <c r="B13" s="12"/>
      <c r="C13" s="12"/>
      <c r="D13" s="12"/>
      <c r="E13" s="24"/>
      <c r="F13" s="12"/>
      <c r="H13" s="12"/>
    </row>
    <row r="14" spans="1:11" s="18" customFormat="1" ht="15" x14ac:dyDescent="0.25">
      <c r="A14" s="18" t="s">
        <v>11</v>
      </c>
      <c r="B14" s="17">
        <v>3700000</v>
      </c>
      <c r="C14" s="26">
        <v>4031393</v>
      </c>
      <c r="D14" s="27">
        <v>3320643</v>
      </c>
      <c r="E14" s="28"/>
      <c r="F14" s="17">
        <f>B14-D14</f>
        <v>379357</v>
      </c>
      <c r="G14" s="82"/>
      <c r="H14" s="21">
        <v>3677000</v>
      </c>
      <c r="I14" s="84">
        <f>B14-H14</f>
        <v>23000</v>
      </c>
    </row>
    <row r="15" spans="1:11" x14ac:dyDescent="0.3">
      <c r="A15" s="7"/>
      <c r="B15" s="30" t="s">
        <v>37</v>
      </c>
      <c r="C15" s="30"/>
      <c r="D15" s="30" t="s">
        <v>44</v>
      </c>
      <c r="E15" s="12"/>
      <c r="F15" s="12"/>
    </row>
    <row r="16" spans="1:11" x14ac:dyDescent="0.3">
      <c r="A16" s="7"/>
      <c r="B16" s="30"/>
      <c r="C16" s="30"/>
      <c r="D16" s="30"/>
      <c r="E16" s="12"/>
      <c r="F16" s="12"/>
    </row>
    <row r="17" spans="1:9" x14ac:dyDescent="0.3">
      <c r="A17" s="7" t="s">
        <v>35</v>
      </c>
      <c r="B17" s="21">
        <v>175000</v>
      </c>
      <c r="C17" s="30"/>
      <c r="D17" s="21">
        <v>40000</v>
      </c>
      <c r="E17" s="12"/>
      <c r="F17" s="12"/>
      <c r="H17" s="21">
        <v>40000</v>
      </c>
      <c r="I17" s="20">
        <f>B17-H17</f>
        <v>135000</v>
      </c>
    </row>
    <row r="18" spans="1:9" x14ac:dyDescent="0.3">
      <c r="A18" s="7"/>
      <c r="B18" s="30"/>
      <c r="C18" s="30"/>
      <c r="D18" s="30"/>
      <c r="E18" s="12"/>
      <c r="F18" s="12"/>
    </row>
    <row r="19" spans="1:9" ht="17.25" thickBot="1" x14ac:dyDescent="0.35">
      <c r="A19" s="18" t="s">
        <v>2</v>
      </c>
      <c r="B19" s="25">
        <f>B12-B14+B17</f>
        <v>0</v>
      </c>
      <c r="C19" s="25">
        <f t="shared" ref="C19:D19" si="3">C12-C14+C17</f>
        <v>-4031393</v>
      </c>
      <c r="D19" s="25">
        <f t="shared" si="3"/>
        <v>139999.5</v>
      </c>
      <c r="E19" s="19"/>
      <c r="F19" s="19">
        <f>B19-D19</f>
        <v>-139999.5</v>
      </c>
      <c r="H19" s="40">
        <f>H12-H14+1+H17-1</f>
        <v>-361999.60000000009</v>
      </c>
      <c r="I19" s="40">
        <f>B19-H19</f>
        <v>361999.60000000009</v>
      </c>
    </row>
    <row r="20" spans="1:9" ht="17.25" thickTop="1" x14ac:dyDescent="0.3"/>
    <row r="22" spans="1:9" x14ac:dyDescent="0.3">
      <c r="A22" s="16" t="s">
        <v>139</v>
      </c>
      <c r="B22" s="16" t="s">
        <v>140</v>
      </c>
    </row>
    <row r="23" spans="1:9" x14ac:dyDescent="0.3">
      <c r="G23" s="83"/>
    </row>
  </sheetData>
  <pageMargins left="0.7" right="0.7" top="0.75" bottom="0.75" header="0.3" footer="0.3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026E-5437-484F-80CF-11EB00E38AA2}">
  <dimension ref="A1:J72"/>
  <sheetViews>
    <sheetView topLeftCell="A4" zoomScale="80" zoomScaleNormal="80" workbookViewId="0">
      <selection activeCell="J17" sqref="J17:J18"/>
    </sheetView>
  </sheetViews>
  <sheetFormatPr defaultRowHeight="15" x14ac:dyDescent="0.25"/>
  <cols>
    <col min="1" max="1" width="46.5703125" style="123" customWidth="1"/>
    <col min="2" max="4" width="14.7109375" style="123" customWidth="1"/>
    <col min="5" max="5" width="9.140625" style="111"/>
    <col min="6" max="6" width="9.140625" style="123"/>
    <col min="7" max="7" width="13.28515625" style="123" customWidth="1"/>
    <col min="8" max="9" width="9.140625" style="123"/>
    <col min="10" max="10" width="13.140625" style="123" customWidth="1"/>
    <col min="11" max="16384" width="9.140625" style="123"/>
  </cols>
  <sheetData>
    <row r="1" spans="1:5" ht="12.75" customHeight="1" x14ac:dyDescent="0.25">
      <c r="A1" s="133" t="s">
        <v>48</v>
      </c>
      <c r="B1" s="133"/>
    </row>
    <row r="2" spans="1:5" ht="12.75" customHeight="1" x14ac:dyDescent="0.25">
      <c r="A2" s="133" t="s">
        <v>49</v>
      </c>
      <c r="B2" s="133"/>
    </row>
    <row r="3" spans="1:5" ht="12.75" customHeight="1" x14ac:dyDescent="0.25">
      <c r="A3" s="124" t="s">
        <v>50</v>
      </c>
      <c r="B3" s="124"/>
    </row>
    <row r="4" spans="1:5" ht="57.75" customHeight="1" x14ac:dyDescent="0.25">
      <c r="A4" s="125"/>
      <c r="B4" s="126" t="s">
        <v>51</v>
      </c>
      <c r="C4" s="127" t="s">
        <v>52</v>
      </c>
      <c r="D4" s="128" t="s">
        <v>16</v>
      </c>
    </row>
    <row r="5" spans="1:5" s="124" customFormat="1" ht="15.95" customHeight="1" x14ac:dyDescent="0.25">
      <c r="A5" s="129" t="s">
        <v>23</v>
      </c>
      <c r="E5" s="112"/>
    </row>
    <row r="6" spans="1:5" ht="15.95" customHeight="1" x14ac:dyDescent="0.25">
      <c r="A6" s="130" t="s">
        <v>53</v>
      </c>
      <c r="B6" s="113">
        <f>[1]Admin!N6+[1]Fundraising!N6+'[1]Special Events'!N6+'[1]Student Programs'!N6+[1]Educator!N6+[1]Outreach!N6+[1]Shared!N6</f>
        <v>1303003.3399999999</v>
      </c>
      <c r="C6" s="113">
        <f>[1]Admin!O6+[1]Fundraising!O6+'[1]Special Events'!O6+'[1]Student Programs'!O6+[1]Educator!O6+[1]Outreach!O6+[1]Shared!O6</f>
        <v>1216503.3400000001</v>
      </c>
      <c r="D6" s="114">
        <f>B6-C6</f>
        <v>86499.999999999767</v>
      </c>
    </row>
    <row r="7" spans="1:5" ht="15.95" customHeight="1" x14ac:dyDescent="0.25">
      <c r="A7" s="130" t="s">
        <v>54</v>
      </c>
      <c r="B7" s="113">
        <f>[1]Admin!N7+[1]Fundraising!N7+'[1]Special Events'!N7+'[1]Student Programs'!N7+[1]Educator!N7+[1]Outreach!N7+[1]Shared!N7</f>
        <v>11152.81</v>
      </c>
      <c r="C7" s="113">
        <f>[1]Admin!O7+[1]Fundraising!O7+'[1]Special Events'!O7+'[1]Student Programs'!O7+[1]Educator!O7+[1]Outreach!O7+[1]Shared!O7</f>
        <v>11152.81</v>
      </c>
      <c r="D7" s="114">
        <f t="shared" ref="D7:D13" si="0">B7-C7</f>
        <v>0</v>
      </c>
    </row>
    <row r="8" spans="1:5" ht="15.95" customHeight="1" x14ac:dyDescent="0.25">
      <c r="A8" s="130" t="s">
        <v>55</v>
      </c>
      <c r="B8" s="113">
        <f>[1]Admin!N8+[1]Fundraising!N8+'[1]Special Events'!N8+'[1]Student Programs'!N8+[1]Educator!N8+[1]Outreach!N8+[1]Shared!N8</f>
        <v>1819909.3900000001</v>
      </c>
      <c r="C8" s="113">
        <f>[1]Admin!O8+[1]Fundraising!O8+'[1]Special Events'!O8+'[1]Student Programs'!O8+[1]Educator!O8+[1]Outreach!O8+[1]Shared!O8</f>
        <v>1676270.4500000002</v>
      </c>
      <c r="D8" s="114">
        <f t="shared" si="0"/>
        <v>143638.93999999994</v>
      </c>
    </row>
    <row r="9" spans="1:5" ht="15.95" customHeight="1" x14ac:dyDescent="0.25">
      <c r="A9" s="130" t="s">
        <v>56</v>
      </c>
      <c r="B9" s="113">
        <f>[1]Admin!N9+[1]Fundraising!N9+'[1]Special Events'!N9+'[1]Student Programs'!N9+[1]Educator!N9+[1]Outreach!N9+[1]Shared!N9</f>
        <v>284237.53000000003</v>
      </c>
      <c r="C9" s="113">
        <f>[1]Admin!O9+[1]Fundraising!O9+'[1]Special Events'!O9+'[1]Student Programs'!O9+[1]Educator!O9+[1]Outreach!O9+[1]Shared!O9</f>
        <v>259237.53</v>
      </c>
      <c r="D9" s="114">
        <f t="shared" si="0"/>
        <v>25000.000000000029</v>
      </c>
    </row>
    <row r="10" spans="1:5" ht="15.95" customHeight="1" x14ac:dyDescent="0.25">
      <c r="A10" s="130" t="s">
        <v>57</v>
      </c>
      <c r="B10" s="113">
        <f>[1]Admin!N10+[1]Fundraising!N10+'[1]Special Events'!N10+'[1]Student Programs'!N10+[1]Educator!N10+[1]Outreach!N10+[1]Shared!N10</f>
        <v>26696.959999999999</v>
      </c>
      <c r="C10" s="113">
        <f>[1]Admin!O10+[1]Fundraising!O10+'[1]Special Events'!O10+'[1]Student Programs'!O10+[1]Educator!O10+[1]Outreach!O10+[1]Shared!O10</f>
        <v>26696.959999999999</v>
      </c>
      <c r="D10" s="114">
        <f t="shared" si="0"/>
        <v>0</v>
      </c>
    </row>
    <row r="11" spans="1:5" ht="15.95" customHeight="1" x14ac:dyDescent="0.25">
      <c r="A11" s="130" t="s">
        <v>58</v>
      </c>
      <c r="B11" s="113">
        <f>[1]Admin!N11+[1]Fundraising!N11+'[1]Special Events'!N11+'[1]Student Programs'!N11+[1]Educator!N11+[1]Outreach!N11+[1]Shared!N11</f>
        <v>0</v>
      </c>
      <c r="C11" s="113">
        <f>[1]Admin!O11+[1]Fundraising!O11+'[1]Special Events'!O11+'[1]Student Programs'!O11+[1]Educator!O11+[1]Outreach!O11+[1]Shared!O11</f>
        <v>126163.66</v>
      </c>
      <c r="D11" s="114">
        <f t="shared" si="0"/>
        <v>-126163.66</v>
      </c>
      <c r="E11" s="111" t="s">
        <v>38</v>
      </c>
    </row>
    <row r="12" spans="1:5" ht="15.95" customHeight="1" x14ac:dyDescent="0.25">
      <c r="A12" s="130" t="s">
        <v>59</v>
      </c>
      <c r="B12" s="113">
        <f>[1]Admin!N13+[1]Fundraising!N13+'[1]Special Events'!N13+'[1]Student Programs'!N13+[1]Educator!N13+[1]Outreach!N13+[1]Shared!N13</f>
        <v>80000</v>
      </c>
      <c r="C12" s="113">
        <f>[1]Admin!O13+[1]Fundraising!O13+'[1]Special Events'!O13+'[1]Student Programs'!O13+[1]Educator!O13+[1]Outreach!O13+[1]Shared!O13</f>
        <v>86000</v>
      </c>
      <c r="D12" s="114">
        <f t="shared" si="0"/>
        <v>-6000</v>
      </c>
    </row>
    <row r="13" spans="1:5" ht="15.95" customHeight="1" x14ac:dyDescent="0.25">
      <c r="A13" s="130" t="s">
        <v>60</v>
      </c>
      <c r="B13" s="113">
        <f>[1]Admin!N14+[1]Fundraising!N14+'[1]Special Events'!N14+'[1]Student Programs'!N14+[1]Educator!N14+[1]Outreach!N14+[1]Shared!N14</f>
        <v>0</v>
      </c>
      <c r="C13" s="113">
        <f>[1]Admin!O14+[1]Fundraising!O14+'[1]Special Events'!O14+'[1]Student Programs'!O14+[1]Educator!O14+[1]Outreach!O14+[1]Shared!O14</f>
        <v>18617.570000000003</v>
      </c>
      <c r="D13" s="114">
        <f t="shared" si="0"/>
        <v>-18617.570000000003</v>
      </c>
      <c r="E13" s="111" t="s">
        <v>131</v>
      </c>
    </row>
    <row r="14" spans="1:5" s="124" customFormat="1" ht="15.95" customHeight="1" thickBot="1" x14ac:dyDescent="0.3">
      <c r="A14" s="129" t="s">
        <v>61</v>
      </c>
      <c r="B14" s="115">
        <f>[1]Admin!N16+[1]Fundraising!N16+'[1]Special Events'!N16+'[1]Student Programs'!N16+[1]Educator!N16+[1]Outreach!N16+[1]Shared!N16</f>
        <v>3525000.03</v>
      </c>
      <c r="C14" s="115">
        <f>[1]Admin!O16+[1]Fundraising!O16+'[1]Special Events'!O16+'[1]Student Programs'!O16+[1]Educator!O16+[1]Outreach!O16+[1]Shared!O16</f>
        <v>3420642.32</v>
      </c>
      <c r="D14" s="115">
        <f>SUM(D6:D13)</f>
        <v>104357.70999999973</v>
      </c>
      <c r="E14" s="112"/>
    </row>
    <row r="15" spans="1:5" ht="15.95" customHeight="1" x14ac:dyDescent="0.25">
      <c r="B15" s="113"/>
      <c r="C15" s="113"/>
      <c r="D15" s="114"/>
    </row>
    <row r="16" spans="1:5" s="124" customFormat="1" ht="15.95" customHeight="1" x14ac:dyDescent="0.25">
      <c r="A16" s="129" t="s">
        <v>24</v>
      </c>
      <c r="B16" s="116"/>
      <c r="C16" s="116"/>
      <c r="D16" s="117"/>
      <c r="E16" s="112"/>
    </row>
    <row r="17" spans="1:10" ht="15.95" customHeight="1" x14ac:dyDescent="0.25">
      <c r="A17" s="130" t="s">
        <v>62</v>
      </c>
      <c r="B17" s="113">
        <f>[1]Admin!N19+[1]Fundraising!N19+'[1]Special Events'!N19+'[1]Student Programs'!N19+[1]Educator!N19+[1]Outreach!N19+[1]Shared!N19</f>
        <v>1635500</v>
      </c>
      <c r="C17" s="113">
        <f>[1]Admin!O19+[1]Fundraising!O19+'[1]Special Events'!O19+'[1]Student Programs'!O19+[1]Educator!O19+[1]Outreach!O19+[1]Shared!O19</f>
        <v>1368292.06</v>
      </c>
      <c r="D17" s="114">
        <f>B17-C17</f>
        <v>267207.93999999994</v>
      </c>
      <c r="E17" s="111" t="s">
        <v>37</v>
      </c>
      <c r="J17" s="120"/>
    </row>
    <row r="18" spans="1:10" ht="15.95" customHeight="1" x14ac:dyDescent="0.25">
      <c r="A18" s="130" t="s">
        <v>64</v>
      </c>
      <c r="B18" s="113">
        <f>[1]Admin!N21+[1]Fundraising!N21+'[1]Special Events'!N21+'[1]Student Programs'!N21+[1]Educator!N21+[1]Outreach!N21+[1]Shared!N21</f>
        <v>141801.85000000003</v>
      </c>
      <c r="C18" s="113">
        <f>[1]Admin!O21+[1]Fundraising!O21+'[1]Special Events'!O21+'[1]Student Programs'!O21+[1]Educator!O21+[1]Outreach!O21+[1]Shared!O21</f>
        <v>116377.48</v>
      </c>
      <c r="D18" s="114">
        <f t="shared" ref="D18:D59" si="1">B18-C18</f>
        <v>25424.370000000039</v>
      </c>
    </row>
    <row r="19" spans="1:10" ht="15.95" customHeight="1" x14ac:dyDescent="0.25">
      <c r="A19" s="130" t="s">
        <v>65</v>
      </c>
      <c r="B19" s="113">
        <f>[1]Admin!N22+[1]Fundraising!N22+'[1]Special Events'!N22+'[1]Student Programs'!N22+[1]Educator!N22+[1]Outreach!N22+[1]Shared!N22</f>
        <v>223075.9249999999</v>
      </c>
      <c r="C19" s="113">
        <f>[1]Admin!O22+[1]Fundraising!O22+'[1]Special Events'!O22+'[1]Student Programs'!O22+[1]Educator!O22+[1]Outreach!O22+[1]Shared!O22</f>
        <v>190403.92</v>
      </c>
      <c r="D19" s="114">
        <f t="shared" si="1"/>
        <v>32672.004999999888</v>
      </c>
    </row>
    <row r="20" spans="1:10" ht="15.95" customHeight="1" x14ac:dyDescent="0.25">
      <c r="A20" s="130" t="s">
        <v>66</v>
      </c>
      <c r="B20" s="113">
        <f>[1]Admin!N23+[1]Fundraising!N23+'[1]Special Events'!N23+'[1]Student Programs'!N23+[1]Educator!N23+[1]Outreach!N23+[1]Shared!N23</f>
        <v>20000</v>
      </c>
      <c r="C20" s="113">
        <f>[1]Admin!O23+[1]Fundraising!O23+'[1]Special Events'!O23+'[1]Student Programs'!O23+[1]Educator!O23+[1]Outreach!O23+[1]Shared!O23</f>
        <v>3862.72</v>
      </c>
      <c r="D20" s="114">
        <f t="shared" si="1"/>
        <v>16137.28</v>
      </c>
      <c r="E20" s="111" t="s">
        <v>67</v>
      </c>
    </row>
    <row r="21" spans="1:10" ht="15.95" customHeight="1" x14ac:dyDescent="0.25">
      <c r="A21" s="130" t="s">
        <v>68</v>
      </c>
      <c r="B21" s="113">
        <f>[1]Admin!N24+[1]Fundraising!N24+'[1]Special Events'!N24+'[1]Student Programs'!N24+[1]Educator!N24+[1]Outreach!N24+[1]Shared!N24</f>
        <v>53142.170000000006</v>
      </c>
      <c r="C21" s="113">
        <f>[1]Admin!O24+[1]Fundraising!O24+'[1]Special Events'!O24+'[1]Student Programs'!O24+[1]Educator!O24+[1]Outreach!O24+[1]Shared!O24</f>
        <v>51400</v>
      </c>
      <c r="D21" s="114">
        <f t="shared" si="1"/>
        <v>1742.1700000000055</v>
      </c>
    </row>
    <row r="22" spans="1:10" ht="15.95" customHeight="1" x14ac:dyDescent="0.25">
      <c r="A22" s="130" t="s">
        <v>69</v>
      </c>
      <c r="B22" s="113">
        <f>[1]Admin!N25+[1]Fundraising!N25+'[1]Special Events'!N25+'[1]Student Programs'!N25+[1]Educator!N25+[1]Outreach!N25+[1]Shared!N25</f>
        <v>1020</v>
      </c>
      <c r="C22" s="113">
        <f>[1]Admin!O25+[1]Fundraising!O25+'[1]Special Events'!O25+'[1]Student Programs'!O25+[1]Educator!O25+[1]Outreach!O25+[1]Shared!O25</f>
        <v>1000</v>
      </c>
      <c r="D22" s="114">
        <f t="shared" si="1"/>
        <v>20</v>
      </c>
    </row>
    <row r="23" spans="1:10" ht="15.95" customHeight="1" x14ac:dyDescent="0.25">
      <c r="A23" s="130" t="s">
        <v>70</v>
      </c>
      <c r="B23" s="113">
        <f>[1]Admin!N26+[1]Fundraising!N26+'[1]Special Events'!N26+'[1]Student Programs'!N26+[1]Educator!N26+[1]Outreach!N26+[1]Shared!N26</f>
        <v>5859.29</v>
      </c>
      <c r="C23" s="113">
        <f>[1]Admin!O26+[1]Fundraising!O26+'[1]Special Events'!O26+'[1]Student Programs'!O26+[1]Educator!O26+[1]Outreach!O26+[1]Shared!O26</f>
        <v>5859.31</v>
      </c>
      <c r="D23" s="114">
        <f t="shared" si="1"/>
        <v>-2.0000000000436557E-2</v>
      </c>
    </row>
    <row r="24" spans="1:10" ht="15.95" customHeight="1" x14ac:dyDescent="0.25">
      <c r="A24" s="130" t="s">
        <v>71</v>
      </c>
      <c r="B24" s="113">
        <f>[1]Admin!N27+[1]Fundraising!N27+'[1]Special Events'!N27+'[1]Student Programs'!N27+[1]Educator!N27+[1]Outreach!N27+[1]Shared!N27</f>
        <v>21450</v>
      </c>
      <c r="C24" s="113">
        <f>[1]Admin!O27+[1]Fundraising!O27+'[1]Special Events'!O27+'[1]Student Programs'!O27+[1]Educator!O27+[1]Outreach!O27+[1]Shared!O27</f>
        <v>19854</v>
      </c>
      <c r="D24" s="114">
        <f t="shared" si="1"/>
        <v>1596</v>
      </c>
    </row>
    <row r="25" spans="1:10" ht="15.95" customHeight="1" x14ac:dyDescent="0.25">
      <c r="A25" s="130" t="s">
        <v>73</v>
      </c>
      <c r="B25" s="113">
        <f>[1]Admin!N29+[1]Fundraising!N29+'[1]Special Events'!N29+'[1]Student Programs'!N29+[1]Educator!N29+[1]Outreach!N29+[1]Shared!N29</f>
        <v>45250</v>
      </c>
      <c r="C25" s="113">
        <f>[1]Admin!O29+[1]Fundraising!O29+'[1]Special Events'!O29+'[1]Student Programs'!O29+[1]Educator!O29+[1]Outreach!O29+[1]Shared!O29</f>
        <v>35250</v>
      </c>
      <c r="D25" s="114">
        <f t="shared" si="1"/>
        <v>10000</v>
      </c>
    </row>
    <row r="26" spans="1:10" ht="15.95" customHeight="1" x14ac:dyDescent="0.25">
      <c r="A26" s="130" t="s">
        <v>74</v>
      </c>
      <c r="B26" s="113">
        <f>[1]Admin!N30+[1]Fundraising!N30+'[1]Special Events'!N30+'[1]Student Programs'!N30+[1]Educator!N30+[1]Outreach!N30+[1]Shared!N30</f>
        <v>8875</v>
      </c>
      <c r="C26" s="113">
        <f>[1]Admin!O30+[1]Fundraising!O30+'[1]Special Events'!O30+'[1]Student Programs'!O30+[1]Educator!O30+[1]Outreach!O30+[1]Shared!O30</f>
        <v>8875</v>
      </c>
      <c r="D26" s="114">
        <f t="shared" si="1"/>
        <v>0</v>
      </c>
    </row>
    <row r="27" spans="1:10" ht="15.95" customHeight="1" x14ac:dyDescent="0.25">
      <c r="A27" s="130" t="s">
        <v>75</v>
      </c>
      <c r="B27" s="113">
        <f>[1]Admin!N31+[1]Fundraising!N31+'[1]Special Events'!N31+'[1]Student Programs'!N31+[1]Educator!N31+[1]Outreach!N31+[1]Shared!N31</f>
        <v>33380</v>
      </c>
      <c r="C27" s="113">
        <f>[1]Admin!O31+[1]Fundraising!O31+'[1]Special Events'!O31+'[1]Student Programs'!O31+[1]Educator!O31+[1]Outreach!O31+[1]Shared!O31</f>
        <v>31880</v>
      </c>
      <c r="D27" s="114">
        <f t="shared" si="1"/>
        <v>1500</v>
      </c>
    </row>
    <row r="28" spans="1:10" ht="15.95" customHeight="1" x14ac:dyDescent="0.25">
      <c r="A28" s="130" t="s">
        <v>76</v>
      </c>
      <c r="B28" s="113">
        <f>[1]Admin!N32+[1]Fundraising!N32+'[1]Special Events'!N32+'[1]Student Programs'!N32+[1]Educator!N32+[1]Outreach!N32+[1]Shared!N32</f>
        <v>79458.75</v>
      </c>
      <c r="C28" s="113">
        <f>[1]Admin!O32+[1]Fundraising!O32+'[1]Special Events'!O32+'[1]Student Programs'!O32+[1]Educator!O32+[1]Outreach!O32+[1]Shared!O32</f>
        <v>41208.75</v>
      </c>
      <c r="D28" s="114">
        <f t="shared" si="1"/>
        <v>38250</v>
      </c>
      <c r="E28" s="111" t="s">
        <v>132</v>
      </c>
    </row>
    <row r="29" spans="1:10" ht="15.95" customHeight="1" x14ac:dyDescent="0.25">
      <c r="A29" s="130" t="s">
        <v>77</v>
      </c>
      <c r="B29" s="113">
        <f>[1]Admin!N33+[1]Fundraising!N33+'[1]Special Events'!N33+'[1]Student Programs'!N33+[1]Educator!N33+[1]Outreach!N33+[1]Shared!N33</f>
        <v>10000</v>
      </c>
      <c r="C29" s="113">
        <f>[1]Admin!O33+[1]Fundraising!O33+'[1]Special Events'!O33+'[1]Student Programs'!O33+[1]Educator!O33+[1]Outreach!O33+[1]Shared!O33</f>
        <v>8955</v>
      </c>
      <c r="D29" s="114">
        <f t="shared" si="1"/>
        <v>1045</v>
      </c>
    </row>
    <row r="30" spans="1:10" ht="15.95" customHeight="1" x14ac:dyDescent="0.25">
      <c r="A30" s="130" t="s">
        <v>78</v>
      </c>
      <c r="B30" s="113">
        <f>[1]Admin!N34+[1]Fundraising!N34+'[1]Special Events'!N34+'[1]Student Programs'!N34+[1]Educator!N34+[1]Outreach!N34+[1]Shared!N34</f>
        <v>36150</v>
      </c>
      <c r="C30" s="113">
        <f>[1]Admin!O34+[1]Fundraising!O34+'[1]Special Events'!O34+'[1]Student Programs'!O34+[1]Educator!O34+[1]Outreach!O34+[1]Shared!O34</f>
        <v>70085.3</v>
      </c>
      <c r="D30" s="118">
        <f t="shared" si="1"/>
        <v>-33935.300000000003</v>
      </c>
      <c r="E30" s="111" t="s">
        <v>133</v>
      </c>
    </row>
    <row r="31" spans="1:10" ht="15.95" customHeight="1" x14ac:dyDescent="0.25">
      <c r="A31" s="130" t="s">
        <v>79</v>
      </c>
      <c r="B31" s="113">
        <f>[1]Admin!N35+[1]Fundraising!N35+'[1]Special Events'!N35+'[1]Student Programs'!N35+[1]Educator!N35+[1]Outreach!N35+[1]Shared!N35</f>
        <v>40000</v>
      </c>
      <c r="C31" s="113">
        <f>[1]Admin!O35+[1]Fundraising!O35+'[1]Special Events'!O35+'[1]Student Programs'!O35+[1]Educator!O35+[1]Outreach!O35+[1]Shared!O35</f>
        <v>8125</v>
      </c>
      <c r="D31" s="114">
        <f t="shared" si="1"/>
        <v>31875</v>
      </c>
      <c r="E31" s="111" t="s">
        <v>129</v>
      </c>
    </row>
    <row r="32" spans="1:10" ht="15.95" customHeight="1" x14ac:dyDescent="0.25">
      <c r="A32" s="130" t="s">
        <v>81</v>
      </c>
      <c r="B32" s="113">
        <f>[1]Admin!N37+[1]Fundraising!N37+'[1]Special Events'!N37+'[1]Student Programs'!N37+[1]Educator!N37+[1]Outreach!N37+[1]Shared!N37</f>
        <v>87207.62</v>
      </c>
      <c r="C32" s="113">
        <f>[1]Admin!O37+[1]Fundraising!O37+'[1]Special Events'!O37+'[1]Student Programs'!O37+[1]Educator!O37+[1]Outreach!O37+[1]Shared!O37</f>
        <v>85665.89</v>
      </c>
      <c r="D32" s="114">
        <f t="shared" si="1"/>
        <v>1541.7299999999959</v>
      </c>
    </row>
    <row r="33" spans="1:5" ht="15.95" customHeight="1" x14ac:dyDescent="0.25">
      <c r="A33" s="130" t="s">
        <v>82</v>
      </c>
      <c r="B33" s="113">
        <f>[1]Admin!N38+[1]Fundraising!N38+'[1]Special Events'!N38+'[1]Student Programs'!N38+[1]Educator!N38+[1]Outreach!N38+[1]Shared!N38</f>
        <v>7664</v>
      </c>
      <c r="C33" s="113">
        <f>[1]Admin!O38+[1]Fundraising!O38+'[1]Special Events'!O38+'[1]Student Programs'!O38+[1]Educator!O38+[1]Outreach!O38+[1]Shared!O38</f>
        <v>7664</v>
      </c>
      <c r="D33" s="114">
        <f t="shared" si="1"/>
        <v>0</v>
      </c>
    </row>
    <row r="34" spans="1:5" ht="15.95" customHeight="1" x14ac:dyDescent="0.25">
      <c r="A34" s="130" t="s">
        <v>83</v>
      </c>
      <c r="B34" s="113">
        <f>[1]Admin!N39+[1]Fundraising!N39+'[1]Special Events'!N39+'[1]Student Programs'!N39+[1]Educator!N39+[1]Outreach!N39+[1]Shared!N39</f>
        <v>13626.2</v>
      </c>
      <c r="C34" s="113">
        <f>[1]Admin!O39+[1]Fundraising!O39+'[1]Special Events'!O39+'[1]Student Programs'!O39+[1]Educator!O39+[1]Outreach!O39+[1]Shared!O39</f>
        <v>22737.09</v>
      </c>
      <c r="D34" s="114">
        <f t="shared" si="1"/>
        <v>-9110.89</v>
      </c>
      <c r="E34" s="111" t="s">
        <v>130</v>
      </c>
    </row>
    <row r="35" spans="1:5" ht="15.95" customHeight="1" x14ac:dyDescent="0.25">
      <c r="A35" s="130" t="s">
        <v>85</v>
      </c>
      <c r="B35" s="113">
        <f>[1]Admin!N41+[1]Fundraising!N41+'[1]Special Events'!N41+'[1]Student Programs'!N41+[1]Educator!N41+[1]Outreach!N41+[1]Shared!N41</f>
        <v>21050.039999999994</v>
      </c>
      <c r="C35" s="113">
        <f>[1]Admin!O41+[1]Fundraising!O41+'[1]Special Events'!O41+'[1]Student Programs'!O41+[1]Educator!O41+[1]Outreach!O41+[1]Shared!O41</f>
        <v>21158.629999999997</v>
      </c>
      <c r="D35" s="114">
        <f t="shared" si="1"/>
        <v>-108.59000000000378</v>
      </c>
    </row>
    <row r="36" spans="1:5" ht="15.95" customHeight="1" x14ac:dyDescent="0.25">
      <c r="A36" s="130" t="s">
        <v>86</v>
      </c>
      <c r="B36" s="113">
        <f>[1]Admin!N42+[1]Fundraising!N42+'[1]Special Events'!N42+'[1]Student Programs'!N42+[1]Educator!N42+[1]Outreach!N42+[1]Shared!N42</f>
        <v>37272.9</v>
      </c>
      <c r="C36" s="113">
        <f>[1]Admin!O42+[1]Fundraising!O42+'[1]Special Events'!O42+'[1]Student Programs'!O42+[1]Educator!O42+[1]Outreach!O42+[1]Shared!O42</f>
        <v>36003</v>
      </c>
      <c r="D36" s="114">
        <f t="shared" si="1"/>
        <v>1269.9000000000015</v>
      </c>
    </row>
    <row r="37" spans="1:5" ht="15.95" customHeight="1" x14ac:dyDescent="0.25">
      <c r="A37" s="130" t="s">
        <v>87</v>
      </c>
      <c r="B37" s="113">
        <f>[1]Admin!N43+[1]Fundraising!N43+'[1]Special Events'!N43+'[1]Student Programs'!N43+[1]Educator!N43+[1]Outreach!N43+[1]Shared!N43</f>
        <v>71651.97</v>
      </c>
      <c r="C37" s="113">
        <f>[1]Admin!O43+[1]Fundraising!O43+'[1]Special Events'!O43+'[1]Student Programs'!O43+[1]Educator!O43+[1]Outreach!O43+[1]Shared!O43</f>
        <v>71269.399999999994</v>
      </c>
      <c r="D37" s="114">
        <f t="shared" si="1"/>
        <v>382.57000000000698</v>
      </c>
    </row>
    <row r="38" spans="1:5" ht="15.95" customHeight="1" x14ac:dyDescent="0.25">
      <c r="A38" s="130" t="s">
        <v>88</v>
      </c>
      <c r="B38" s="113">
        <f>[1]Admin!N44+[1]Fundraising!N44+'[1]Special Events'!N44+'[1]Student Programs'!N44+[1]Educator!N44+[1]Outreach!N44+[1]Shared!N44</f>
        <v>11592.720000000001</v>
      </c>
      <c r="C38" s="113">
        <f>[1]Admin!O44+[1]Fundraising!O44+'[1]Special Events'!O44+'[1]Student Programs'!O44+[1]Educator!O44+[1]Outreach!O44+[1]Shared!O44</f>
        <v>11592.87</v>
      </c>
      <c r="D38" s="114">
        <f t="shared" si="1"/>
        <v>-0.1499999999996362</v>
      </c>
    </row>
    <row r="39" spans="1:5" ht="15.95" customHeight="1" x14ac:dyDescent="0.25">
      <c r="A39" s="130" t="s">
        <v>89</v>
      </c>
      <c r="B39" s="113">
        <f>[1]Admin!N45+[1]Fundraising!N45+'[1]Special Events'!N45+'[1]Student Programs'!N45+[1]Educator!N45+[1]Outreach!N45+[1]Shared!N45</f>
        <v>50444.427000000003</v>
      </c>
      <c r="C39" s="113">
        <f>[1]Admin!O45+[1]Fundraising!O45+'[1]Special Events'!O45+'[1]Student Programs'!O45+[1]Educator!O45+[1]Outreach!O45+[1]Shared!O45</f>
        <v>46136</v>
      </c>
      <c r="D39" s="114">
        <f t="shared" si="1"/>
        <v>4308.4270000000033</v>
      </c>
      <c r="E39" s="132" t="s">
        <v>134</v>
      </c>
    </row>
    <row r="40" spans="1:5" ht="15.95" customHeight="1" x14ac:dyDescent="0.25">
      <c r="A40" s="130" t="s">
        <v>90</v>
      </c>
      <c r="B40" s="113">
        <f>[1]Admin!N46+[1]Fundraising!N46+'[1]Special Events'!N46+'[1]Student Programs'!N46+[1]Educator!N46+[1]Outreach!N46+[1]Shared!N46</f>
        <v>429</v>
      </c>
      <c r="C40" s="113">
        <f>[1]Admin!O46+[1]Fundraising!O46+'[1]Special Events'!O46+'[1]Student Programs'!O46+[1]Educator!O46+[1]Outreach!O46+[1]Shared!O46</f>
        <v>429</v>
      </c>
      <c r="D40" s="114">
        <f t="shared" si="1"/>
        <v>0</v>
      </c>
    </row>
    <row r="41" spans="1:5" ht="15.95" customHeight="1" x14ac:dyDescent="0.25">
      <c r="A41" s="130" t="s">
        <v>91</v>
      </c>
      <c r="B41" s="113">
        <f>[1]Admin!N47+[1]Fundraising!N47+'[1]Special Events'!N47+'[1]Student Programs'!N47+[1]Educator!N47+[1]Outreach!N47+[1]Shared!N47</f>
        <v>22500</v>
      </c>
      <c r="C41" s="113">
        <f>[1]Admin!O47+[1]Fundraising!O47+'[1]Special Events'!O47+'[1]Student Programs'!O47+[1]Educator!O47+[1]Outreach!O47+[1]Shared!O47</f>
        <v>18750</v>
      </c>
      <c r="D41" s="114">
        <f t="shared" si="1"/>
        <v>3750</v>
      </c>
    </row>
    <row r="42" spans="1:5" ht="15.95" customHeight="1" x14ac:dyDescent="0.25">
      <c r="A42" s="130" t="s">
        <v>92</v>
      </c>
      <c r="B42" s="113">
        <f>[1]Admin!N48+[1]Fundraising!N48+'[1]Special Events'!N48+'[1]Student Programs'!N48+[1]Educator!N48+[1]Outreach!N48+[1]Shared!N48</f>
        <v>126909</v>
      </c>
      <c r="C42" s="113">
        <f>[1]Admin!O48+[1]Fundraising!O48+'[1]Special Events'!O48+'[1]Student Programs'!O48+[1]Educator!O48+[1]Outreach!O48+[1]Shared!O48</f>
        <v>153850</v>
      </c>
      <c r="D42" s="114">
        <f t="shared" si="1"/>
        <v>-26941</v>
      </c>
    </row>
    <row r="43" spans="1:5" ht="15.95" customHeight="1" x14ac:dyDescent="0.25">
      <c r="A43" s="130" t="s">
        <v>93</v>
      </c>
      <c r="B43" s="113">
        <f>[1]Admin!N49+[1]Fundraising!N49+'[1]Special Events'!N49+'[1]Student Programs'!N49+[1]Educator!N49+[1]Outreach!N49+[1]Shared!N49</f>
        <v>206500.92</v>
      </c>
      <c r="C43" s="113">
        <f>[1]Admin!O49+[1]Fundraising!O49+'[1]Special Events'!O49+'[1]Student Programs'!O49+[1]Educator!O49+[1]Outreach!O49+[1]Shared!O49</f>
        <v>298532.92000000004</v>
      </c>
      <c r="D43" s="114">
        <f t="shared" si="1"/>
        <v>-92032.000000000029</v>
      </c>
      <c r="E43" s="111" t="s">
        <v>135</v>
      </c>
    </row>
    <row r="44" spans="1:5" ht="15.95" customHeight="1" x14ac:dyDescent="0.25">
      <c r="A44" s="130" t="s">
        <v>94</v>
      </c>
      <c r="B44" s="113">
        <f>[1]Admin!N50+[1]Fundraising!N50+'[1]Special Events'!N50+'[1]Student Programs'!N50+[1]Educator!N50+[1]Outreach!N50+[1]Shared!N50</f>
        <v>14450</v>
      </c>
      <c r="C44" s="113">
        <f>[1]Admin!O50+[1]Fundraising!O50+'[1]Special Events'!O50+'[1]Student Programs'!O50+[1]Educator!O50+[1]Outreach!O50+[1]Shared!O50</f>
        <v>14450</v>
      </c>
      <c r="D44" s="114">
        <f t="shared" si="1"/>
        <v>0</v>
      </c>
    </row>
    <row r="45" spans="1:5" ht="15.95" customHeight="1" x14ac:dyDescent="0.25">
      <c r="A45" s="130" t="s">
        <v>95</v>
      </c>
      <c r="B45" s="113">
        <f>[1]Admin!N51+[1]Fundraising!N51+'[1]Special Events'!N51+'[1]Student Programs'!N51+[1]Educator!N51+[1]Outreach!N51+[1]Shared!N51</f>
        <v>79617.180000000008</v>
      </c>
      <c r="C45" s="113">
        <f>[1]Admin!O51+[1]Fundraising!O51+'[1]Special Events'!O51+'[1]Student Programs'!O51+[1]Educator!O51+[1]Outreach!O51+[1]Shared!O51</f>
        <v>69009.87000000001</v>
      </c>
      <c r="D45" s="114">
        <f t="shared" si="1"/>
        <v>10607.309999999998</v>
      </c>
    </row>
    <row r="46" spans="1:5" ht="15.95" customHeight="1" x14ac:dyDescent="0.25">
      <c r="A46" s="130" t="s">
        <v>96</v>
      </c>
      <c r="B46" s="113">
        <f>[1]Admin!N52+[1]Fundraising!N52+'[1]Special Events'!N52+'[1]Student Programs'!N52+[1]Educator!N52+[1]Outreach!N52+[1]Shared!N52</f>
        <v>341317.43000000005</v>
      </c>
      <c r="C46" s="113">
        <f>[1]Admin!O52+[1]Fundraising!O52+'[1]Special Events'!O52+'[1]Student Programs'!O52+[1]Educator!O52+[1]Outreach!O52+[1]Shared!O52</f>
        <v>281308.98</v>
      </c>
      <c r="D46" s="114">
        <f t="shared" si="1"/>
        <v>60008.45000000007</v>
      </c>
      <c r="E46" s="111" t="s">
        <v>136</v>
      </c>
    </row>
    <row r="47" spans="1:5" ht="15.95" customHeight="1" x14ac:dyDescent="0.25">
      <c r="A47" s="130" t="s">
        <v>97</v>
      </c>
      <c r="B47" s="113">
        <f>[1]Admin!N53+[1]Fundraising!N53+'[1]Special Events'!N53+'[1]Student Programs'!N53+[1]Educator!N53+[1]Outreach!N53+[1]Shared!N53</f>
        <v>27989.989999999998</v>
      </c>
      <c r="C47" s="113">
        <f>[1]Admin!O53+[1]Fundraising!O53+'[1]Special Events'!O53+'[1]Student Programs'!O53+[1]Educator!O53+[1]Outreach!O53+[1]Shared!O53</f>
        <v>28704.99</v>
      </c>
      <c r="D47" s="114">
        <f t="shared" si="1"/>
        <v>-715.00000000000364</v>
      </c>
    </row>
    <row r="48" spans="1:5" ht="15.95" customHeight="1" x14ac:dyDescent="0.25">
      <c r="A48" s="130" t="s">
        <v>98</v>
      </c>
      <c r="B48" s="113">
        <f>[1]Admin!N54+[1]Fundraising!N54+'[1]Special Events'!N54+'[1]Student Programs'!N54+[1]Educator!N54+[1]Outreach!N54+[1]Shared!N54</f>
        <v>500</v>
      </c>
      <c r="C48" s="113">
        <f>[1]Admin!O54+[1]Fundraising!O54+'[1]Special Events'!O54+'[1]Student Programs'!O54+[1]Educator!O54+[1]Outreach!O54+[1]Shared!O54</f>
        <v>500</v>
      </c>
      <c r="D48" s="114">
        <f t="shared" si="1"/>
        <v>0</v>
      </c>
    </row>
    <row r="49" spans="1:8" ht="15.95" customHeight="1" x14ac:dyDescent="0.25">
      <c r="A49" s="130" t="s">
        <v>99</v>
      </c>
      <c r="B49" s="113">
        <f>[1]Admin!N55+[1]Fundraising!N55+'[1]Special Events'!N55+'[1]Student Programs'!N55+[1]Educator!N55+[1]Outreach!N55+[1]Shared!N55</f>
        <v>6721.7199999999993</v>
      </c>
      <c r="C49" s="113">
        <f>[1]Admin!O55+[1]Fundraising!O55+'[1]Special Events'!O55+'[1]Student Programs'!O55+[1]Educator!O55+[1]Outreach!O55+[1]Shared!O55</f>
        <v>6740.3899999999994</v>
      </c>
      <c r="D49" s="114">
        <f t="shared" si="1"/>
        <v>-18.670000000000073</v>
      </c>
    </row>
    <row r="50" spans="1:8" ht="15.95" customHeight="1" x14ac:dyDescent="0.25">
      <c r="A50" s="130" t="s">
        <v>100</v>
      </c>
      <c r="B50" s="113">
        <f>[1]Admin!N56+[1]Fundraising!N56+'[1]Special Events'!N56+'[1]Student Programs'!N56+[1]Educator!N56+[1]Outreach!N56+[1]Shared!N56</f>
        <v>23000</v>
      </c>
      <c r="C50" s="113">
        <f>[1]Admin!O56+[1]Fundraising!O56+'[1]Special Events'!O56+'[1]Student Programs'!O56+[1]Educator!O56+[1]Outreach!O56+[1]Shared!O56</f>
        <v>10427.789999999999</v>
      </c>
      <c r="D50" s="114">
        <f t="shared" si="1"/>
        <v>12572.210000000001</v>
      </c>
      <c r="E50" s="111" t="s">
        <v>137</v>
      </c>
    </row>
    <row r="51" spans="1:8" ht="15.95" customHeight="1" x14ac:dyDescent="0.25">
      <c r="A51" s="130" t="s">
        <v>101</v>
      </c>
      <c r="B51" s="113">
        <f>[1]Admin!N57+[1]Fundraising!N57+'[1]Special Events'!N57+'[1]Student Programs'!N57+[1]Educator!N57+[1]Outreach!N57+[1]Shared!N57</f>
        <v>7153.34</v>
      </c>
      <c r="C51" s="113">
        <f>[1]Admin!O57+[1]Fundraising!O57+'[1]Special Events'!O57+'[1]Student Programs'!O57+[1]Educator!O57+[1]Outreach!O57+[1]Shared!O57</f>
        <v>3139.05</v>
      </c>
      <c r="D51" s="114">
        <f t="shared" si="1"/>
        <v>4014.29</v>
      </c>
    </row>
    <row r="52" spans="1:8" ht="15.95" customHeight="1" x14ac:dyDescent="0.25">
      <c r="A52" s="130" t="s">
        <v>102</v>
      </c>
      <c r="B52" s="113">
        <f>[1]Admin!N58+[1]Fundraising!N58+'[1]Special Events'!N58+'[1]Student Programs'!N58+[1]Educator!N58+[1]Outreach!N58+[1]Shared!N58</f>
        <v>6301.1</v>
      </c>
      <c r="C52" s="113">
        <f>[1]Admin!O58+[1]Fundraising!O58+'[1]Special Events'!O58+'[1]Student Programs'!O58+[1]Educator!O58+[1]Outreach!O58+[1]Shared!O58</f>
        <v>8801</v>
      </c>
      <c r="D52" s="114">
        <f t="shared" si="1"/>
        <v>-2499.8999999999996</v>
      </c>
      <c r="H52" s="131"/>
    </row>
    <row r="53" spans="1:8" ht="15.95" customHeight="1" x14ac:dyDescent="0.25">
      <c r="A53" s="130" t="s">
        <v>103</v>
      </c>
      <c r="B53" s="113">
        <f>[1]Admin!N59+[1]Fundraising!N59+'[1]Special Events'!N59+'[1]Student Programs'!N59+[1]Educator!N59+[1]Outreach!N59+[1]Shared!N59</f>
        <v>12538.85</v>
      </c>
      <c r="C53" s="113">
        <f>[1]Admin!O59+[1]Fundraising!O59+'[1]Special Events'!O59+'[1]Student Programs'!O59+[1]Educator!O59+[1]Outreach!O59+[1]Shared!O59</f>
        <v>9176.7799999999988</v>
      </c>
      <c r="D53" s="114">
        <f t="shared" si="1"/>
        <v>3362.0700000000015</v>
      </c>
    </row>
    <row r="54" spans="1:8" ht="15.95" customHeight="1" x14ac:dyDescent="0.25">
      <c r="A54" s="130" t="s">
        <v>104</v>
      </c>
      <c r="B54" s="113">
        <f>[1]Admin!N60+[1]Fundraising!N60+'[1]Special Events'!N60+'[1]Student Programs'!N60+[1]Educator!N60+[1]Outreach!N60+[1]Shared!N60</f>
        <v>17251.05</v>
      </c>
      <c r="C54" s="113">
        <f>[1]Admin!O60+[1]Fundraising!O60+'[1]Special Events'!O60+'[1]Student Programs'!O60+[1]Educator!O60+[1]Outreach!O60+[1]Shared!O60</f>
        <v>9757.39</v>
      </c>
      <c r="D54" s="114">
        <f t="shared" si="1"/>
        <v>7493.66</v>
      </c>
    </row>
    <row r="55" spans="1:8" ht="15.95" customHeight="1" x14ac:dyDescent="0.25">
      <c r="A55" s="130" t="s">
        <v>105</v>
      </c>
      <c r="B55" s="113">
        <f>[1]Admin!N61+[1]Fundraising!N61+'[1]Special Events'!N61+'[1]Student Programs'!N61+[1]Educator!N61+[1]Outreach!N61+[1]Shared!N61</f>
        <v>4998.92</v>
      </c>
      <c r="C55" s="113">
        <f>[1]Admin!O61+[1]Fundraising!O61+'[1]Special Events'!O61+'[1]Student Programs'!O61+[1]Educator!O61+[1]Outreach!O61+[1]Shared!O61</f>
        <v>4998.92</v>
      </c>
      <c r="D55" s="114">
        <f t="shared" si="1"/>
        <v>0</v>
      </c>
    </row>
    <row r="56" spans="1:8" ht="15.95" customHeight="1" x14ac:dyDescent="0.25">
      <c r="A56" s="130" t="s">
        <v>106</v>
      </c>
      <c r="B56" s="113">
        <f>[1]Admin!N62+[1]Fundraising!N62+'[1]Special Events'!N62+'[1]Student Programs'!N62+[1]Educator!N62+[1]Outreach!N62+[1]Shared!N62</f>
        <v>40886.11</v>
      </c>
      <c r="C56" s="113">
        <f>[1]Admin!O62+[1]Fundraising!O62+'[1]Special Events'!O62+'[1]Student Programs'!O62+[1]Educator!O62+[1]Outreach!O62+[1]Shared!O62</f>
        <v>32835.880000000005</v>
      </c>
      <c r="D56" s="114">
        <f t="shared" si="1"/>
        <v>8050.2299999999959</v>
      </c>
      <c r="E56" s="111" t="s">
        <v>136</v>
      </c>
    </row>
    <row r="57" spans="1:8" ht="15.95" customHeight="1" x14ac:dyDescent="0.25">
      <c r="A57" s="130" t="s">
        <v>107</v>
      </c>
      <c r="B57" s="113">
        <f>[1]Admin!N63+[1]Fundraising!N63+'[1]Special Events'!N63+'[1]Student Programs'!N63+[1]Educator!N63+[1]Outreach!N63+[1]Shared!N63</f>
        <v>2200</v>
      </c>
      <c r="C57" s="113">
        <f>[1]Admin!O63+[1]Fundraising!O63+'[1]Special Events'!O63+'[1]Student Programs'!O63+[1]Educator!O63+[1]Outreach!O63+[1]Shared!O63</f>
        <v>2312</v>
      </c>
      <c r="D57" s="114">
        <f t="shared" si="1"/>
        <v>-112</v>
      </c>
    </row>
    <row r="58" spans="1:8" ht="15.95" customHeight="1" x14ac:dyDescent="0.25">
      <c r="A58" s="130" t="s">
        <v>108</v>
      </c>
      <c r="B58" s="113">
        <f>[1]Admin!N64+[1]Fundraising!N64+'[1]Special Events'!N64+'[1]Student Programs'!N64+[1]Educator!N64+[1]Outreach!N64+[1]Shared!N64</f>
        <v>750</v>
      </c>
      <c r="C58" s="113">
        <f>[1]Admin!O64+[1]Fundraising!O64+'[1]Special Events'!O64+'[1]Student Programs'!O64+[1]Educator!O64+[1]Outreach!O64+[1]Shared!O64</f>
        <v>750</v>
      </c>
      <c r="D58" s="114">
        <f t="shared" si="1"/>
        <v>0</v>
      </c>
    </row>
    <row r="59" spans="1:8" ht="15.95" customHeight="1" x14ac:dyDescent="0.25">
      <c r="A59" s="130" t="s">
        <v>109</v>
      </c>
      <c r="B59" s="113">
        <f>[1]Admin!N65+[1]Fundraising!N65+'[1]Special Events'!N65+'[1]Student Programs'!N65+[1]Educator!N65+[1]Outreach!N65+[1]Shared!N65</f>
        <v>102512.16</v>
      </c>
      <c r="C59" s="113">
        <f>[1]Admin!O65+[1]Fundraising!O65+'[1]Special Events'!O65+'[1]Student Programs'!O65+[1]Educator!O65+[1]Outreach!O65+[1]Shared!O65</f>
        <v>102512.16</v>
      </c>
      <c r="D59" s="114">
        <f t="shared" si="1"/>
        <v>0</v>
      </c>
    </row>
    <row r="60" spans="1:8" ht="15.95" customHeight="1" x14ac:dyDescent="0.25">
      <c r="A60" s="130"/>
      <c r="B60" s="113"/>
      <c r="C60" s="113"/>
      <c r="D60" s="114"/>
    </row>
    <row r="61" spans="1:8" s="124" customFormat="1" ht="15.95" customHeight="1" x14ac:dyDescent="0.25">
      <c r="A61" s="129" t="s">
        <v>110</v>
      </c>
      <c r="B61" s="119">
        <f>SUM(B17:B60)</f>
        <v>3699999.6320000011</v>
      </c>
      <c r="C61" s="119">
        <f>SUM(C17:C60)</f>
        <v>3320642.54</v>
      </c>
      <c r="D61" s="119">
        <f>SUM(D17:D60)</f>
        <v>379357.09199999983</v>
      </c>
      <c r="E61" s="112"/>
    </row>
    <row r="62" spans="1:8" ht="15.95" customHeight="1" x14ac:dyDescent="0.25">
      <c r="B62" s="120"/>
      <c r="C62" s="114"/>
      <c r="D62" s="114"/>
    </row>
    <row r="63" spans="1:8" ht="15.95" customHeight="1" thickBot="1" x14ac:dyDescent="0.3">
      <c r="A63" s="129" t="s">
        <v>111</v>
      </c>
      <c r="B63" s="121">
        <f>B14-B61</f>
        <v>-174999.60200000135</v>
      </c>
      <c r="C63" s="121">
        <f>C14-C61</f>
        <v>99999.779999999795</v>
      </c>
      <c r="D63" s="121">
        <f>D14-D61</f>
        <v>-274999.3820000001</v>
      </c>
    </row>
    <row r="64" spans="1:8" ht="15.95" customHeight="1" thickTop="1" x14ac:dyDescent="0.25"/>
    <row r="65" spans="1:5" s="124" customFormat="1" ht="15.95" customHeight="1" x14ac:dyDescent="0.25">
      <c r="A65" s="124" t="s">
        <v>112</v>
      </c>
      <c r="B65" s="117">
        <v>175000</v>
      </c>
      <c r="C65" s="117">
        <f>1000000*0.04</f>
        <v>40000</v>
      </c>
      <c r="D65" s="117">
        <f>B65-C65</f>
        <v>135000</v>
      </c>
      <c r="E65" s="112"/>
    </row>
    <row r="66" spans="1:5" ht="15.95" customHeight="1" x14ac:dyDescent="0.25"/>
    <row r="67" spans="1:5" s="124" customFormat="1" ht="15.95" customHeight="1" x14ac:dyDescent="0.25">
      <c r="A67" s="124" t="s">
        <v>111</v>
      </c>
      <c r="B67" s="122">
        <f t="shared" ref="B67:C67" si="2">B63+B65</f>
        <v>0.39799999864771962</v>
      </c>
      <c r="C67" s="122">
        <f t="shared" si="2"/>
        <v>139999.7799999998</v>
      </c>
      <c r="D67" s="122">
        <f>D63+D65-1</f>
        <v>-140000.3820000001</v>
      </c>
      <c r="E67" s="112"/>
    </row>
    <row r="72" spans="1:5" x14ac:dyDescent="0.25">
      <c r="C72" s="131"/>
    </row>
  </sheetData>
  <mergeCells count="2">
    <mergeCell ref="A1:B1"/>
    <mergeCell ref="A2:B2"/>
  </mergeCells>
  <pageMargins left="0.25" right="0.25" top="0.25" bottom="0.25" header="0.5" footer="0.5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F6E99-4806-4DA7-BF4A-D0D920238960}">
  <dimension ref="A1:J30"/>
  <sheetViews>
    <sheetView workbookViewId="0">
      <selection activeCell="H31" sqref="H31"/>
    </sheetView>
  </sheetViews>
  <sheetFormatPr defaultRowHeight="15" x14ac:dyDescent="0.25"/>
  <cols>
    <col min="1" max="1" width="21.7109375" customWidth="1"/>
    <col min="2" max="4" width="10.7109375" style="56" customWidth="1"/>
    <col min="5" max="5" width="7.7109375" customWidth="1"/>
    <col min="6" max="6" width="11.5703125" bestFit="1" customWidth="1"/>
    <col min="7" max="7" width="10.28515625" customWidth="1"/>
  </cols>
  <sheetData>
    <row r="1" spans="1:10" x14ac:dyDescent="0.25">
      <c r="A1" s="41" t="s">
        <v>14</v>
      </c>
      <c r="B1" s="42"/>
      <c r="C1" s="42"/>
      <c r="D1" s="42"/>
      <c r="E1" s="64"/>
      <c r="F1" s="64"/>
      <c r="G1" s="65"/>
    </row>
    <row r="2" spans="1:10" ht="30" x14ac:dyDescent="0.25">
      <c r="A2" s="43"/>
      <c r="B2" s="44" t="s">
        <v>40</v>
      </c>
      <c r="C2" s="44" t="s">
        <v>15</v>
      </c>
      <c r="D2" s="44" t="s">
        <v>16</v>
      </c>
      <c r="F2" s="71" t="s">
        <v>41</v>
      </c>
      <c r="G2" s="70" t="s">
        <v>47</v>
      </c>
    </row>
    <row r="3" spans="1:10" x14ac:dyDescent="0.25">
      <c r="A3" s="43" t="s">
        <v>17</v>
      </c>
      <c r="B3" s="45">
        <v>127582</v>
      </c>
      <c r="C3" s="45">
        <v>160573</v>
      </c>
      <c r="D3" s="45">
        <f t="shared" ref="D3:D8" si="0">B3-C3</f>
        <v>-32991</v>
      </c>
      <c r="F3" s="72">
        <v>127582</v>
      </c>
      <c r="G3" s="46">
        <f t="shared" ref="G3:G8" si="1">F3-B3</f>
        <v>0</v>
      </c>
      <c r="I3" s="47"/>
    </row>
    <row r="4" spans="1:10" x14ac:dyDescent="0.25">
      <c r="A4" s="43" t="s">
        <v>18</v>
      </c>
      <c r="B4" s="45">
        <v>57716</v>
      </c>
      <c r="C4" s="45">
        <v>48774</v>
      </c>
      <c r="D4" s="45">
        <f t="shared" si="0"/>
        <v>8942</v>
      </c>
      <c r="F4" s="72">
        <f>135716-F5</f>
        <v>57716</v>
      </c>
      <c r="G4" s="46">
        <f t="shared" si="1"/>
        <v>0</v>
      </c>
    </row>
    <row r="5" spans="1:10" x14ac:dyDescent="0.25">
      <c r="A5" s="43" t="s">
        <v>19</v>
      </c>
      <c r="B5" s="45">
        <v>78000</v>
      </c>
      <c r="C5" s="45">
        <v>30181</v>
      </c>
      <c r="D5" s="45">
        <f t="shared" si="0"/>
        <v>47819</v>
      </c>
      <c r="F5" s="72">
        <v>78000</v>
      </c>
      <c r="G5" s="46">
        <f t="shared" si="1"/>
        <v>0</v>
      </c>
    </row>
    <row r="6" spans="1:10" x14ac:dyDescent="0.25">
      <c r="A6" s="43" t="s">
        <v>20</v>
      </c>
      <c r="B6" s="45">
        <v>28545</v>
      </c>
      <c r="C6" s="45">
        <v>17372.12</v>
      </c>
      <c r="D6" s="45">
        <f t="shared" si="0"/>
        <v>11172.880000000001</v>
      </c>
      <c r="F6" s="72">
        <v>28545</v>
      </c>
      <c r="G6" s="46">
        <f t="shared" si="1"/>
        <v>0</v>
      </c>
    </row>
    <row r="7" spans="1:10" x14ac:dyDescent="0.25">
      <c r="A7" s="43" t="s">
        <v>21</v>
      </c>
      <c r="B7" s="45">
        <v>0</v>
      </c>
      <c r="C7" s="45">
        <v>36400</v>
      </c>
      <c r="D7" s="45">
        <f t="shared" si="0"/>
        <v>-36400</v>
      </c>
      <c r="F7" s="72">
        <v>0</v>
      </c>
      <c r="G7" s="46">
        <f t="shared" si="1"/>
        <v>0</v>
      </c>
    </row>
    <row r="8" spans="1:10" x14ac:dyDescent="0.25">
      <c r="A8" s="43" t="s">
        <v>22</v>
      </c>
      <c r="B8" s="48">
        <v>797780</v>
      </c>
      <c r="C8" s="48">
        <v>525018.44999999995</v>
      </c>
      <c r="D8" s="48">
        <f t="shared" si="0"/>
        <v>272761.55000000005</v>
      </c>
      <c r="F8" s="73">
        <f>811750-13970+12000</f>
        <v>809780</v>
      </c>
      <c r="G8" s="49">
        <f t="shared" si="1"/>
        <v>12000</v>
      </c>
    </row>
    <row r="9" spans="1:10" x14ac:dyDescent="0.25">
      <c r="A9" s="50" t="s">
        <v>23</v>
      </c>
      <c r="B9" s="51">
        <f>SUM(B3:B8)</f>
        <v>1089623</v>
      </c>
      <c r="C9" s="51">
        <f>SUM(C3:C8)</f>
        <v>818318.57</v>
      </c>
      <c r="D9" s="51">
        <f t="shared" ref="D9" si="2">B9-C9</f>
        <v>271304.43000000005</v>
      </c>
      <c r="F9" s="74">
        <f>SUM(F3:F8)</f>
        <v>1101623</v>
      </c>
      <c r="G9" s="52">
        <f t="shared" ref="G9" si="3">F9-B9</f>
        <v>12000</v>
      </c>
    </row>
    <row r="10" spans="1:10" x14ac:dyDescent="0.25">
      <c r="A10" s="43"/>
      <c r="B10" s="45"/>
      <c r="C10" s="45"/>
      <c r="D10" s="45"/>
      <c r="F10" s="72"/>
      <c r="G10" s="46"/>
    </row>
    <row r="11" spans="1:10" x14ac:dyDescent="0.25">
      <c r="A11" s="50" t="s">
        <v>24</v>
      </c>
      <c r="B11" s="51">
        <v>251624</v>
      </c>
      <c r="C11" s="51">
        <v>245130</v>
      </c>
      <c r="D11" s="110">
        <f>B11-C11</f>
        <v>6494</v>
      </c>
      <c r="F11" s="74">
        <v>287369</v>
      </c>
      <c r="G11" s="52">
        <f>F11-B11</f>
        <v>35745</v>
      </c>
    </row>
    <row r="12" spans="1:10" x14ac:dyDescent="0.25">
      <c r="A12" s="43"/>
      <c r="B12" s="45"/>
      <c r="C12" s="45"/>
      <c r="D12" s="45"/>
      <c r="F12" s="72"/>
      <c r="G12" s="46"/>
      <c r="J12" s="47"/>
    </row>
    <row r="13" spans="1:10" ht="15.75" thickBot="1" x14ac:dyDescent="0.3">
      <c r="A13" s="53" t="s">
        <v>25</v>
      </c>
      <c r="B13" s="54">
        <f>B9-B11</f>
        <v>837999</v>
      </c>
      <c r="C13" s="54">
        <f>C9-C11</f>
        <v>573188.56999999995</v>
      </c>
      <c r="D13" s="54">
        <f>D9-D11</f>
        <v>264810.43000000005</v>
      </c>
      <c r="E13" s="66"/>
      <c r="F13" s="75">
        <f>F9-F11</f>
        <v>814254</v>
      </c>
      <c r="G13" s="55">
        <f>G9-G11</f>
        <v>-23745</v>
      </c>
    </row>
    <row r="14" spans="1:10" x14ac:dyDescent="0.25">
      <c r="F14" s="56"/>
      <c r="G14" s="56"/>
    </row>
    <row r="15" spans="1:10" ht="15.75" thickBot="1" x14ac:dyDescent="0.3">
      <c r="F15" s="56"/>
      <c r="G15" s="56"/>
    </row>
    <row r="16" spans="1:10" ht="30" x14ac:dyDescent="0.25">
      <c r="A16" s="41" t="s">
        <v>26</v>
      </c>
      <c r="B16" s="42"/>
      <c r="C16" s="42"/>
      <c r="D16" s="42"/>
      <c r="E16" s="64"/>
      <c r="F16" s="76" t="s">
        <v>41</v>
      </c>
      <c r="G16" s="69" t="s">
        <v>47</v>
      </c>
    </row>
    <row r="17" spans="1:7" x14ac:dyDescent="0.25">
      <c r="A17" s="43"/>
      <c r="B17" s="63" t="s">
        <v>40</v>
      </c>
      <c r="C17" s="63" t="s">
        <v>15</v>
      </c>
      <c r="D17" s="63" t="s">
        <v>16</v>
      </c>
      <c r="E17" s="67"/>
      <c r="F17" s="72"/>
      <c r="G17" s="46"/>
    </row>
    <row r="18" spans="1:7" x14ac:dyDescent="0.25">
      <c r="A18" s="43" t="s">
        <v>17</v>
      </c>
      <c r="B18" s="45">
        <v>60000</v>
      </c>
      <c r="C18" s="45">
        <v>94000</v>
      </c>
      <c r="D18" s="68">
        <f>B18-C18</f>
        <v>-34000</v>
      </c>
      <c r="F18" s="72">
        <v>125000</v>
      </c>
      <c r="G18" s="46">
        <f>F18-B18</f>
        <v>65000</v>
      </c>
    </row>
    <row r="19" spans="1:7" x14ac:dyDescent="0.25">
      <c r="A19" s="43" t="s">
        <v>18</v>
      </c>
      <c r="B19" s="45">
        <v>0</v>
      </c>
      <c r="C19" s="45">
        <v>0</v>
      </c>
      <c r="D19" s="45">
        <f t="shared" ref="D19:D20" si="4">B19-C19</f>
        <v>0</v>
      </c>
      <c r="F19" s="72">
        <v>18000</v>
      </c>
      <c r="G19" s="46">
        <f t="shared" ref="G19:G20" si="5">F19-B19</f>
        <v>18000</v>
      </c>
    </row>
    <row r="20" spans="1:7" x14ac:dyDescent="0.25">
      <c r="A20" s="43" t="s">
        <v>20</v>
      </c>
      <c r="B20" s="48">
        <v>7500</v>
      </c>
      <c r="C20" s="48">
        <v>4902.54</v>
      </c>
      <c r="D20" s="48">
        <f t="shared" si="4"/>
        <v>2597.46</v>
      </c>
      <c r="F20" s="73">
        <v>32000</v>
      </c>
      <c r="G20" s="49">
        <f t="shared" si="5"/>
        <v>24500</v>
      </c>
    </row>
    <row r="21" spans="1:7" x14ac:dyDescent="0.25">
      <c r="A21" s="50" t="s">
        <v>23</v>
      </c>
      <c r="B21" s="51">
        <f>SUM(B18:B20)</f>
        <v>67500</v>
      </c>
      <c r="C21" s="51">
        <f t="shared" ref="C21:D21" si="6">SUM(C18:C20)</f>
        <v>98902.54</v>
      </c>
      <c r="D21" s="51">
        <f t="shared" si="6"/>
        <v>-31402.54</v>
      </c>
      <c r="F21" s="74">
        <f>SUM(F18:F20)</f>
        <v>175000</v>
      </c>
      <c r="G21" s="52">
        <f>SUM(G18:G20)</f>
        <v>107500</v>
      </c>
    </row>
    <row r="22" spans="1:7" x14ac:dyDescent="0.25">
      <c r="A22" s="50"/>
      <c r="B22" s="51"/>
      <c r="C22" s="51"/>
      <c r="D22" s="51"/>
      <c r="F22" s="72"/>
      <c r="G22" s="46"/>
    </row>
    <row r="23" spans="1:7" x14ac:dyDescent="0.25">
      <c r="A23" s="50" t="s">
        <v>24</v>
      </c>
      <c r="B23" s="51">
        <v>56098</v>
      </c>
      <c r="C23" s="51">
        <v>55981</v>
      </c>
      <c r="D23" s="51">
        <f>B23-C23</f>
        <v>117</v>
      </c>
      <c r="F23" s="74">
        <v>120000</v>
      </c>
      <c r="G23" s="52">
        <f>F23-B23</f>
        <v>63902</v>
      </c>
    </row>
    <row r="24" spans="1:7" x14ac:dyDescent="0.25">
      <c r="A24" s="43"/>
      <c r="B24" s="45"/>
      <c r="C24" s="45"/>
      <c r="D24" s="45"/>
      <c r="F24" s="72"/>
      <c r="G24" s="46"/>
    </row>
    <row r="25" spans="1:7" ht="15.75" thickBot="1" x14ac:dyDescent="0.3">
      <c r="A25" s="53" t="s">
        <v>25</v>
      </c>
      <c r="B25" s="54">
        <f>B21-B23</f>
        <v>11402</v>
      </c>
      <c r="C25" s="54">
        <f t="shared" ref="C25:D25" si="7">C21-C23</f>
        <v>42921.539999999994</v>
      </c>
      <c r="D25" s="80">
        <f t="shared" si="7"/>
        <v>-31519.54</v>
      </c>
      <c r="E25" s="66"/>
      <c r="F25" s="75">
        <f>F21-F23</f>
        <v>55000</v>
      </c>
      <c r="G25" s="55">
        <f>G21-G23</f>
        <v>43598</v>
      </c>
    </row>
    <row r="28" spans="1:7" x14ac:dyDescent="0.25">
      <c r="A28" s="57" t="s">
        <v>27</v>
      </c>
      <c r="B28" s="58">
        <f>B9+B21</f>
        <v>1157123</v>
      </c>
      <c r="C28" s="58">
        <f>C9+C21</f>
        <v>917221.11</v>
      </c>
      <c r="D28" s="58">
        <f>B28-C28</f>
        <v>239901.89</v>
      </c>
      <c r="F28" s="77">
        <f>F9+F21</f>
        <v>1276623</v>
      </c>
      <c r="G28" s="47">
        <f>F28-B28</f>
        <v>119500</v>
      </c>
    </row>
    <row r="29" spans="1:7" x14ac:dyDescent="0.25">
      <c r="A29" s="57" t="s">
        <v>28</v>
      </c>
      <c r="B29" s="59">
        <f>B11+B23</f>
        <v>307722</v>
      </c>
      <c r="C29" s="59">
        <f>C11+C23</f>
        <v>301111</v>
      </c>
      <c r="D29" s="59">
        <f t="shared" ref="D29:D30" si="8">B29-C29</f>
        <v>6611</v>
      </c>
      <c r="F29" s="78">
        <f>F11+F23</f>
        <v>407369</v>
      </c>
      <c r="G29" s="61">
        <f t="shared" ref="G29:G30" si="9">F29-B29</f>
        <v>99647</v>
      </c>
    </row>
    <row r="30" spans="1:7" x14ac:dyDescent="0.25">
      <c r="A30" s="57" t="s">
        <v>29</v>
      </c>
      <c r="B30" s="60">
        <f>B28-B29</f>
        <v>849401</v>
      </c>
      <c r="C30" s="60">
        <f>C28-C29</f>
        <v>616110.11</v>
      </c>
      <c r="D30" s="60">
        <f t="shared" si="8"/>
        <v>233290.89</v>
      </c>
      <c r="F30" s="79">
        <f>F28-F29</f>
        <v>869254</v>
      </c>
      <c r="G30" s="62">
        <f t="shared" si="9"/>
        <v>19853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67189-EBC0-42F2-8E0D-F117F068439B}">
  <dimension ref="A1:Q76"/>
  <sheetViews>
    <sheetView topLeftCell="A34" zoomScale="90" zoomScaleNormal="90" workbookViewId="0">
      <selection activeCell="A78" sqref="A78"/>
    </sheetView>
  </sheetViews>
  <sheetFormatPr defaultRowHeight="12.75" x14ac:dyDescent="0.2"/>
  <cols>
    <col min="1" max="1" width="44.28515625" style="87" bestFit="1" customWidth="1"/>
    <col min="2" max="6" width="15.7109375" style="87" customWidth="1"/>
    <col min="7" max="7" width="3" style="87" customWidth="1"/>
    <col min="8" max="10" width="15.7109375" style="87" customWidth="1"/>
    <col min="11" max="11" width="16.5703125" style="87" customWidth="1"/>
    <col min="12" max="12" width="2.42578125" style="87" customWidth="1"/>
    <col min="13" max="17" width="15.7109375" style="87" customWidth="1"/>
    <col min="18" max="16384" width="9.140625" style="87"/>
  </cols>
  <sheetData>
    <row r="1" spans="1:17" ht="12.75" customHeight="1" x14ac:dyDescent="0.2">
      <c r="A1" s="134" t="s">
        <v>48</v>
      </c>
      <c r="B1" s="134"/>
      <c r="C1" s="134"/>
      <c r="D1" s="134"/>
      <c r="E1" s="134"/>
      <c r="F1" s="134"/>
      <c r="G1" s="134"/>
      <c r="H1" s="134"/>
      <c r="I1" s="134"/>
      <c r="J1" s="86"/>
    </row>
    <row r="2" spans="1:17" ht="12.75" customHeight="1" x14ac:dyDescent="0.2">
      <c r="A2" s="134" t="s">
        <v>49</v>
      </c>
      <c r="B2" s="134"/>
      <c r="C2" s="134"/>
      <c r="D2" s="134"/>
      <c r="E2" s="134"/>
      <c r="F2" s="134"/>
      <c r="G2" s="134"/>
      <c r="H2" s="134"/>
      <c r="I2" s="134"/>
      <c r="J2" s="86"/>
    </row>
    <row r="3" spans="1:17" ht="12.75" customHeight="1" x14ac:dyDescent="0.2">
      <c r="A3" s="88" t="s">
        <v>121</v>
      </c>
      <c r="B3" s="88"/>
      <c r="C3" s="88"/>
      <c r="D3" s="88"/>
      <c r="E3" s="88"/>
      <c r="F3" s="88"/>
      <c r="G3" s="88"/>
      <c r="H3" s="88"/>
      <c r="I3" s="88"/>
      <c r="J3" s="88"/>
    </row>
    <row r="4" spans="1:17" ht="39.75" customHeight="1" thickBot="1" x14ac:dyDescent="0.25">
      <c r="A4" s="89"/>
      <c r="B4" s="95" t="s">
        <v>118</v>
      </c>
      <c r="C4" s="95" t="s">
        <v>30</v>
      </c>
      <c r="D4" s="95" t="s">
        <v>119</v>
      </c>
      <c r="E4" s="95" t="s">
        <v>127</v>
      </c>
      <c r="F4" s="98" t="s">
        <v>120</v>
      </c>
      <c r="G4" s="94"/>
      <c r="H4" s="95" t="s">
        <v>124</v>
      </c>
      <c r="I4" s="95" t="s">
        <v>122</v>
      </c>
      <c r="J4" s="95" t="s">
        <v>125</v>
      </c>
      <c r="K4" s="104" t="s">
        <v>123</v>
      </c>
      <c r="L4" s="92"/>
      <c r="M4" s="104" t="s">
        <v>126</v>
      </c>
      <c r="N4" s="92"/>
      <c r="O4" s="93"/>
      <c r="P4" s="93"/>
      <c r="Q4" s="88"/>
    </row>
    <row r="5" spans="1:17" s="88" customFormat="1" ht="13.15" customHeight="1" x14ac:dyDescent="0.2">
      <c r="A5" s="91" t="s">
        <v>23</v>
      </c>
      <c r="B5" s="91"/>
      <c r="C5" s="91"/>
      <c r="D5" s="91"/>
      <c r="E5" s="91"/>
      <c r="F5" s="99"/>
      <c r="G5" s="91"/>
      <c r="H5" s="91"/>
      <c r="I5" s="91"/>
      <c r="J5" s="91"/>
      <c r="K5" s="105"/>
      <c r="M5" s="105"/>
    </row>
    <row r="6" spans="1:17" ht="13.15" customHeight="1" x14ac:dyDescent="0.2">
      <c r="A6" s="90" t="s">
        <v>53</v>
      </c>
      <c r="B6" s="90">
        <f>529644.65+50000</f>
        <v>579644.65</v>
      </c>
      <c r="C6" s="90">
        <v>245490.5</v>
      </c>
      <c r="D6" s="90">
        <f>90000-50000</f>
        <v>40000</v>
      </c>
      <c r="E6" s="90">
        <f>F6-B6-C6-D6</f>
        <v>0</v>
      </c>
      <c r="F6" s="100">
        <v>865135.15</v>
      </c>
      <c r="G6" s="90"/>
      <c r="H6" s="90">
        <v>72589</v>
      </c>
      <c r="I6" s="90">
        <v>156896.19</v>
      </c>
      <c r="J6" s="90">
        <f>K6-I6-H6</f>
        <v>8033</v>
      </c>
      <c r="K6" s="102">
        <v>237518.19</v>
      </c>
      <c r="M6" s="102">
        <f>F6+K6</f>
        <v>1102653.3400000001</v>
      </c>
    </row>
    <row r="7" spans="1:17" ht="13.15" customHeight="1" x14ac:dyDescent="0.2">
      <c r="A7" s="90" t="s">
        <v>54</v>
      </c>
      <c r="B7" s="90">
        <v>0</v>
      </c>
      <c r="C7" s="90">
        <v>0</v>
      </c>
      <c r="D7" s="90">
        <v>0</v>
      </c>
      <c r="E7" s="90">
        <f t="shared" ref="E7:E15" si="0">F7-B7-C7-D7</f>
        <v>0</v>
      </c>
      <c r="F7" s="100">
        <v>0</v>
      </c>
      <c r="G7" s="90"/>
      <c r="H7" s="90">
        <v>11152.81</v>
      </c>
      <c r="I7" s="90">
        <v>0</v>
      </c>
      <c r="J7" s="90">
        <f t="shared" ref="J7:J15" si="1">K7-I7-H7</f>
        <v>0</v>
      </c>
      <c r="K7" s="102">
        <v>11152.81</v>
      </c>
      <c r="M7" s="102">
        <f t="shared" ref="M7:M15" si="2">F7+K7</f>
        <v>11152.81</v>
      </c>
    </row>
    <row r="8" spans="1:17" ht="13.15" customHeight="1" x14ac:dyDescent="0.2">
      <c r="A8" s="90" t="s">
        <v>55</v>
      </c>
      <c r="B8" s="90">
        <v>27052.12</v>
      </c>
      <c r="C8" s="90">
        <v>150500</v>
      </c>
      <c r="D8" s="90">
        <v>0</v>
      </c>
      <c r="E8" s="90">
        <f t="shared" si="0"/>
        <v>124897.42000000004</v>
      </c>
      <c r="F8" s="100">
        <v>302449.54000000004</v>
      </c>
      <c r="G8" s="90"/>
      <c r="H8" s="90">
        <v>76245.87000000001</v>
      </c>
      <c r="I8" s="90">
        <v>5103.9400000000005</v>
      </c>
      <c r="J8" s="90">
        <f t="shared" si="1"/>
        <v>1500</v>
      </c>
      <c r="K8" s="102">
        <v>82849.810000000012</v>
      </c>
      <c r="M8" s="102">
        <f t="shared" si="2"/>
        <v>385299.35000000003</v>
      </c>
    </row>
    <row r="9" spans="1:17" ht="13.15" customHeight="1" x14ac:dyDescent="0.2">
      <c r="A9" s="90" t="s">
        <v>56</v>
      </c>
      <c r="B9" s="90">
        <v>38500</v>
      </c>
      <c r="C9" s="90">
        <v>75000</v>
      </c>
      <c r="D9" s="90">
        <v>0</v>
      </c>
      <c r="E9" s="90">
        <f t="shared" si="0"/>
        <v>30000</v>
      </c>
      <c r="F9" s="100">
        <v>143500</v>
      </c>
      <c r="G9" s="90"/>
      <c r="H9" s="90">
        <v>12783.15</v>
      </c>
      <c r="I9" s="90">
        <v>0</v>
      </c>
      <c r="J9" s="90">
        <f t="shared" si="1"/>
        <v>2500</v>
      </c>
      <c r="K9" s="102">
        <v>15283.15</v>
      </c>
      <c r="M9" s="102">
        <f t="shared" si="2"/>
        <v>158783.15</v>
      </c>
    </row>
    <row r="10" spans="1:17" ht="13.15" customHeight="1" x14ac:dyDescent="0.2">
      <c r="A10" s="90" t="s">
        <v>57</v>
      </c>
      <c r="B10" s="90">
        <v>0</v>
      </c>
      <c r="C10" s="90">
        <v>7000</v>
      </c>
      <c r="D10" s="90">
        <v>0</v>
      </c>
      <c r="E10" s="90">
        <f t="shared" si="0"/>
        <v>10000</v>
      </c>
      <c r="F10" s="100">
        <v>17000</v>
      </c>
      <c r="G10" s="90"/>
      <c r="H10" s="90">
        <v>1789</v>
      </c>
      <c r="I10" s="90">
        <v>0</v>
      </c>
      <c r="J10" s="90">
        <f t="shared" si="1"/>
        <v>0</v>
      </c>
      <c r="K10" s="102">
        <v>1789</v>
      </c>
      <c r="M10" s="102">
        <f t="shared" si="2"/>
        <v>18789</v>
      </c>
    </row>
    <row r="11" spans="1:17" ht="13.15" customHeight="1" x14ac:dyDescent="0.2">
      <c r="A11" s="90" t="s">
        <v>58</v>
      </c>
      <c r="B11" s="90">
        <v>0</v>
      </c>
      <c r="C11" s="90">
        <v>0</v>
      </c>
      <c r="D11" s="90">
        <v>0</v>
      </c>
      <c r="E11" s="90">
        <f t="shared" si="0"/>
        <v>0</v>
      </c>
      <c r="F11" s="100">
        <v>0</v>
      </c>
      <c r="G11" s="90"/>
      <c r="H11" s="90">
        <v>0</v>
      </c>
      <c r="I11" s="90">
        <v>0</v>
      </c>
      <c r="J11" s="90">
        <f t="shared" si="1"/>
        <v>0</v>
      </c>
      <c r="K11" s="102">
        <v>0</v>
      </c>
      <c r="M11" s="102">
        <f t="shared" si="2"/>
        <v>0</v>
      </c>
    </row>
    <row r="12" spans="1:17" ht="13.15" customHeight="1" x14ac:dyDescent="0.2">
      <c r="A12" s="90" t="s">
        <v>113</v>
      </c>
      <c r="B12" s="90">
        <v>0</v>
      </c>
      <c r="C12" s="90">
        <v>0</v>
      </c>
      <c r="D12" s="90">
        <v>0</v>
      </c>
      <c r="E12" s="90">
        <f t="shared" si="0"/>
        <v>0</v>
      </c>
      <c r="F12" s="100">
        <v>0</v>
      </c>
      <c r="G12" s="90"/>
      <c r="H12" s="90">
        <v>0</v>
      </c>
      <c r="I12" s="90">
        <v>0</v>
      </c>
      <c r="J12" s="90">
        <f t="shared" si="1"/>
        <v>0</v>
      </c>
      <c r="K12" s="102">
        <v>0</v>
      </c>
      <c r="M12" s="102">
        <f t="shared" si="2"/>
        <v>0</v>
      </c>
    </row>
    <row r="13" spans="1:17" ht="13.15" customHeight="1" x14ac:dyDescent="0.2">
      <c r="A13" s="90" t="s">
        <v>59</v>
      </c>
      <c r="B13" s="90">
        <v>0</v>
      </c>
      <c r="C13" s="90">
        <v>0</v>
      </c>
      <c r="D13" s="90">
        <v>0</v>
      </c>
      <c r="E13" s="90">
        <f t="shared" si="0"/>
        <v>0</v>
      </c>
      <c r="F13" s="100">
        <v>0</v>
      </c>
      <c r="G13" s="90"/>
      <c r="H13" s="90">
        <v>0</v>
      </c>
      <c r="I13" s="90">
        <v>0</v>
      </c>
      <c r="J13" s="90">
        <f t="shared" si="1"/>
        <v>0</v>
      </c>
      <c r="K13" s="102">
        <v>0</v>
      </c>
      <c r="M13" s="102">
        <f t="shared" si="2"/>
        <v>0</v>
      </c>
    </row>
    <row r="14" spans="1:17" ht="13.15" customHeight="1" x14ac:dyDescent="0.2">
      <c r="A14" s="90" t="s">
        <v>60</v>
      </c>
      <c r="B14" s="90">
        <v>0</v>
      </c>
      <c r="C14" s="90">
        <v>0</v>
      </c>
      <c r="D14" s="90">
        <v>0</v>
      </c>
      <c r="E14" s="90">
        <f t="shared" si="0"/>
        <v>0</v>
      </c>
      <c r="F14" s="100">
        <v>0</v>
      </c>
      <c r="G14" s="90"/>
      <c r="H14" s="90">
        <v>0</v>
      </c>
      <c r="I14" s="90">
        <v>0</v>
      </c>
      <c r="J14" s="90">
        <f t="shared" si="1"/>
        <v>0</v>
      </c>
      <c r="K14" s="102">
        <v>0</v>
      </c>
      <c r="M14" s="102">
        <f t="shared" si="2"/>
        <v>0</v>
      </c>
    </row>
    <row r="15" spans="1:17" ht="13.15" customHeight="1" x14ac:dyDescent="0.2">
      <c r="A15" s="90" t="s">
        <v>114</v>
      </c>
      <c r="B15" s="90">
        <v>0</v>
      </c>
      <c r="C15" s="90">
        <v>0</v>
      </c>
      <c r="D15" s="90">
        <v>0</v>
      </c>
      <c r="E15" s="90">
        <f t="shared" si="0"/>
        <v>0</v>
      </c>
      <c r="F15" s="100">
        <v>0</v>
      </c>
      <c r="G15" s="90"/>
      <c r="H15" s="90">
        <v>0</v>
      </c>
      <c r="I15" s="90">
        <v>0</v>
      </c>
      <c r="J15" s="90">
        <f t="shared" si="1"/>
        <v>0</v>
      </c>
      <c r="K15" s="102">
        <v>0</v>
      </c>
      <c r="M15" s="102">
        <f t="shared" si="2"/>
        <v>0</v>
      </c>
    </row>
    <row r="16" spans="1:17" s="88" customFormat="1" ht="12" customHeight="1" x14ac:dyDescent="0.2">
      <c r="A16" s="91" t="s">
        <v>115</v>
      </c>
      <c r="B16" s="97">
        <f>SUM(B6:B15)</f>
        <v>645196.77</v>
      </c>
      <c r="C16" s="97">
        <f t="shared" ref="C16:F16" si="3">SUM(C6:C15)</f>
        <v>477990.5</v>
      </c>
      <c r="D16" s="97">
        <f t="shared" si="3"/>
        <v>40000</v>
      </c>
      <c r="E16" s="97">
        <f t="shared" si="3"/>
        <v>164897.42000000004</v>
      </c>
      <c r="F16" s="97">
        <f t="shared" si="3"/>
        <v>1328084.69</v>
      </c>
      <c r="G16" s="97"/>
      <c r="H16" s="97">
        <f>SUM(H6:H15)</f>
        <v>174559.83</v>
      </c>
      <c r="I16" s="97">
        <f t="shared" ref="I16:K16" si="4">SUM(I6:I15)</f>
        <v>162000.13</v>
      </c>
      <c r="J16" s="97">
        <f t="shared" si="4"/>
        <v>12033</v>
      </c>
      <c r="K16" s="101">
        <f t="shared" si="4"/>
        <v>348592.96</v>
      </c>
      <c r="L16" s="101">
        <f t="shared" ref="L16" si="5">SUM(L6:L15)</f>
        <v>0</v>
      </c>
      <c r="M16" s="101">
        <f t="shared" ref="M16" si="6">SUM(M6:M15)</f>
        <v>1676677.6500000001</v>
      </c>
    </row>
    <row r="17" spans="1:13" ht="13.35" customHeight="1" x14ac:dyDescent="0.2">
      <c r="F17" s="102"/>
      <c r="K17" s="102"/>
      <c r="M17" s="102"/>
    </row>
    <row r="18" spans="1:13" ht="13.15" customHeight="1" x14ac:dyDescent="0.2">
      <c r="A18" s="90" t="s">
        <v>24</v>
      </c>
      <c r="B18" s="90"/>
      <c r="C18" s="90"/>
      <c r="D18" s="90"/>
      <c r="E18" s="90"/>
      <c r="F18" s="100"/>
      <c r="G18" s="90"/>
      <c r="H18" s="90"/>
      <c r="I18" s="90"/>
      <c r="J18" s="90"/>
      <c r="K18" s="102"/>
      <c r="M18" s="102"/>
    </row>
    <row r="19" spans="1:13" ht="13.15" customHeight="1" x14ac:dyDescent="0.2">
      <c r="A19" s="90" t="s">
        <v>62</v>
      </c>
      <c r="B19" s="90">
        <v>504411.99999999994</v>
      </c>
      <c r="C19" s="90">
        <v>441788.00000000006</v>
      </c>
      <c r="D19" s="90">
        <v>40638</v>
      </c>
      <c r="E19" s="90">
        <f>F19-B19-C19-D19</f>
        <v>0</v>
      </c>
      <c r="F19" s="100">
        <v>986838</v>
      </c>
      <c r="G19" s="90"/>
      <c r="H19" s="90">
        <v>122601.99999999999</v>
      </c>
      <c r="I19" s="90">
        <v>203310</v>
      </c>
      <c r="J19" s="90">
        <f>K19-I19-H19</f>
        <v>0</v>
      </c>
      <c r="K19" s="102">
        <v>325912</v>
      </c>
      <c r="M19" s="102">
        <f>K19+F19</f>
        <v>1312750</v>
      </c>
    </row>
    <row r="20" spans="1:13" ht="13.15" customHeight="1" x14ac:dyDescent="0.2">
      <c r="A20" s="90" t="s">
        <v>63</v>
      </c>
      <c r="B20" s="90">
        <v>0</v>
      </c>
      <c r="C20" s="90">
        <v>0</v>
      </c>
      <c r="D20" s="90">
        <v>0</v>
      </c>
      <c r="E20" s="90">
        <f t="shared" ref="E20:E65" si="7">F20-B20-C20-D20</f>
        <v>0</v>
      </c>
      <c r="F20" s="100">
        <v>0</v>
      </c>
      <c r="G20" s="90"/>
      <c r="H20" s="90">
        <v>0</v>
      </c>
      <c r="I20" s="90">
        <v>0</v>
      </c>
      <c r="J20" s="90">
        <f t="shared" ref="J20:J66" si="8">K20-I20-H20</f>
        <v>0</v>
      </c>
      <c r="K20" s="102">
        <v>0</v>
      </c>
      <c r="M20" s="102">
        <f t="shared" ref="M20:M66" si="9">K20+F20</f>
        <v>0</v>
      </c>
    </row>
    <row r="21" spans="1:13" ht="13.15" customHeight="1" x14ac:dyDescent="0.2">
      <c r="A21" s="90" t="s">
        <v>64</v>
      </c>
      <c r="B21" s="90">
        <v>43732.520400000001</v>
      </c>
      <c r="C21" s="90">
        <v>38303.0196</v>
      </c>
      <c r="D21" s="90">
        <v>3523.3146000000011</v>
      </c>
      <c r="E21" s="90">
        <f t="shared" si="7"/>
        <v>4.0927261579781771E-12</v>
      </c>
      <c r="F21" s="100">
        <v>85558.854600000006</v>
      </c>
      <c r="G21" s="90"/>
      <c r="H21" s="90">
        <v>10629.593400000003</v>
      </c>
      <c r="I21" s="90">
        <v>17626.977000000003</v>
      </c>
      <c r="J21" s="90">
        <f t="shared" si="8"/>
        <v>0</v>
      </c>
      <c r="K21" s="102">
        <v>28256.570400000011</v>
      </c>
      <c r="M21" s="102">
        <f t="shared" si="9"/>
        <v>113815.42500000002</v>
      </c>
    </row>
    <row r="22" spans="1:13" ht="13.15" customHeight="1" x14ac:dyDescent="0.2">
      <c r="A22" s="90" t="s">
        <v>65</v>
      </c>
      <c r="B22" s="90">
        <v>68892.385864322816</v>
      </c>
      <c r="C22" s="90">
        <v>60339.225407459475</v>
      </c>
      <c r="D22" s="90">
        <v>5550.3215164475687</v>
      </c>
      <c r="E22" s="90">
        <f t="shared" si="7"/>
        <v>-2.0918378140777349E-11</v>
      </c>
      <c r="F22" s="100">
        <v>134781.93278822984</v>
      </c>
      <c r="G22" s="90"/>
      <c r="H22" s="90">
        <v>16744.931309599509</v>
      </c>
      <c r="I22" s="90">
        <v>27767.997133445428</v>
      </c>
      <c r="J22" s="90">
        <f t="shared" si="8"/>
        <v>0</v>
      </c>
      <c r="K22" s="102">
        <v>44512.928443044926</v>
      </c>
      <c r="M22" s="102">
        <f t="shared" si="9"/>
        <v>179294.86123127476</v>
      </c>
    </row>
    <row r="23" spans="1:13" ht="13.15" customHeight="1" x14ac:dyDescent="0.2">
      <c r="A23" s="90" t="s">
        <v>66</v>
      </c>
      <c r="B23" s="90">
        <v>0</v>
      </c>
      <c r="C23" s="90">
        <v>0</v>
      </c>
      <c r="D23" s="90">
        <v>0</v>
      </c>
      <c r="E23" s="90">
        <f t="shared" si="7"/>
        <v>0</v>
      </c>
      <c r="F23" s="100">
        <v>0</v>
      </c>
      <c r="G23" s="90"/>
      <c r="H23" s="90">
        <v>0</v>
      </c>
      <c r="I23" s="90">
        <v>0</v>
      </c>
      <c r="J23" s="90">
        <f t="shared" si="8"/>
        <v>0</v>
      </c>
      <c r="K23" s="102">
        <v>0</v>
      </c>
      <c r="M23" s="102">
        <f t="shared" si="9"/>
        <v>0</v>
      </c>
    </row>
    <row r="24" spans="1:13" ht="13.15" customHeight="1" x14ac:dyDescent="0.2">
      <c r="A24" s="90" t="s">
        <v>68</v>
      </c>
      <c r="B24" s="90">
        <v>0</v>
      </c>
      <c r="C24" s="90">
        <v>0</v>
      </c>
      <c r="D24" s="90">
        <v>0</v>
      </c>
      <c r="E24" s="90">
        <f t="shared" si="7"/>
        <v>0</v>
      </c>
      <c r="F24" s="100">
        <v>0</v>
      </c>
      <c r="G24" s="90"/>
      <c r="H24" s="90">
        <v>0</v>
      </c>
      <c r="I24" s="90">
        <v>0</v>
      </c>
      <c r="J24" s="90">
        <f t="shared" si="8"/>
        <v>0</v>
      </c>
      <c r="K24" s="102">
        <v>0</v>
      </c>
      <c r="M24" s="102">
        <f t="shared" si="9"/>
        <v>0</v>
      </c>
    </row>
    <row r="25" spans="1:13" ht="13.15" customHeight="1" x14ac:dyDescent="0.2">
      <c r="A25" s="90" t="s">
        <v>69</v>
      </c>
      <c r="B25" s="90">
        <v>0</v>
      </c>
      <c r="C25" s="90">
        <v>0</v>
      </c>
      <c r="D25" s="90">
        <v>0</v>
      </c>
      <c r="E25" s="90">
        <f t="shared" si="7"/>
        <v>0</v>
      </c>
      <c r="F25" s="100">
        <v>0</v>
      </c>
      <c r="G25" s="90"/>
      <c r="H25" s="90">
        <v>0</v>
      </c>
      <c r="I25" s="90">
        <v>0</v>
      </c>
      <c r="J25" s="90">
        <f t="shared" si="8"/>
        <v>0</v>
      </c>
      <c r="K25" s="102">
        <v>0</v>
      </c>
      <c r="M25" s="102">
        <f t="shared" si="9"/>
        <v>0</v>
      </c>
    </row>
    <row r="26" spans="1:13" ht="13.15" customHeight="1" x14ac:dyDescent="0.2">
      <c r="A26" s="90" t="s">
        <v>70</v>
      </c>
      <c r="B26" s="90">
        <v>0</v>
      </c>
      <c r="C26" s="90">
        <v>0</v>
      </c>
      <c r="D26" s="90">
        <v>56.89</v>
      </c>
      <c r="E26" s="90">
        <f t="shared" si="7"/>
        <v>0</v>
      </c>
      <c r="F26" s="100">
        <v>56.89</v>
      </c>
      <c r="G26" s="90"/>
      <c r="H26" s="90">
        <v>0</v>
      </c>
      <c r="I26" s="90">
        <v>0</v>
      </c>
      <c r="J26" s="90">
        <f t="shared" si="8"/>
        <v>0</v>
      </c>
      <c r="K26" s="102">
        <v>0</v>
      </c>
      <c r="M26" s="102">
        <f t="shared" si="9"/>
        <v>56.89</v>
      </c>
    </row>
    <row r="27" spans="1:13" ht="13.15" customHeight="1" x14ac:dyDescent="0.2">
      <c r="A27" s="90" t="s">
        <v>71</v>
      </c>
      <c r="B27" s="90">
        <v>0</v>
      </c>
      <c r="C27" s="90">
        <v>0</v>
      </c>
      <c r="D27" s="90">
        <v>0</v>
      </c>
      <c r="E27" s="90">
        <f t="shared" si="7"/>
        <v>0</v>
      </c>
      <c r="F27" s="100">
        <v>0</v>
      </c>
      <c r="G27" s="90"/>
      <c r="H27" s="90">
        <v>0</v>
      </c>
      <c r="I27" s="90">
        <v>0</v>
      </c>
      <c r="J27" s="90">
        <f t="shared" si="8"/>
        <v>0</v>
      </c>
      <c r="K27" s="102">
        <v>0</v>
      </c>
      <c r="M27" s="102">
        <f t="shared" si="9"/>
        <v>0</v>
      </c>
    </row>
    <row r="28" spans="1:13" ht="13.15" customHeight="1" x14ac:dyDescent="0.2">
      <c r="A28" s="90" t="s">
        <v>72</v>
      </c>
      <c r="B28" s="90">
        <v>0</v>
      </c>
      <c r="C28" s="90">
        <v>0</v>
      </c>
      <c r="D28" s="90">
        <v>0</v>
      </c>
      <c r="E28" s="90">
        <f t="shared" si="7"/>
        <v>0</v>
      </c>
      <c r="F28" s="100">
        <v>0</v>
      </c>
      <c r="G28" s="90"/>
      <c r="H28" s="90">
        <v>0</v>
      </c>
      <c r="I28" s="90">
        <v>0</v>
      </c>
      <c r="J28" s="90">
        <f t="shared" si="8"/>
        <v>0</v>
      </c>
      <c r="K28" s="102">
        <v>0</v>
      </c>
      <c r="M28" s="102">
        <f t="shared" si="9"/>
        <v>0</v>
      </c>
    </row>
    <row r="29" spans="1:13" ht="13.15" customHeight="1" x14ac:dyDescent="0.2">
      <c r="A29" s="90" t="s">
        <v>73</v>
      </c>
      <c r="B29" s="90">
        <v>0</v>
      </c>
      <c r="C29" s="90">
        <v>0</v>
      </c>
      <c r="D29" s="90">
        <v>0</v>
      </c>
      <c r="E29" s="90">
        <f t="shared" si="7"/>
        <v>0</v>
      </c>
      <c r="F29" s="100">
        <v>0</v>
      </c>
      <c r="G29" s="90"/>
      <c r="H29" s="90">
        <v>2250</v>
      </c>
      <c r="I29" s="90">
        <v>0</v>
      </c>
      <c r="J29" s="90">
        <f t="shared" si="8"/>
        <v>0</v>
      </c>
      <c r="K29" s="102">
        <v>2250</v>
      </c>
      <c r="M29" s="102">
        <f t="shared" si="9"/>
        <v>2250</v>
      </c>
    </row>
    <row r="30" spans="1:13" ht="13.15" customHeight="1" x14ac:dyDescent="0.2">
      <c r="A30" s="90" t="s">
        <v>74</v>
      </c>
      <c r="B30" s="90">
        <v>500</v>
      </c>
      <c r="C30" s="90">
        <v>350</v>
      </c>
      <c r="D30" s="90">
        <v>0</v>
      </c>
      <c r="E30" s="90">
        <f t="shared" si="7"/>
        <v>0</v>
      </c>
      <c r="F30" s="100">
        <v>850</v>
      </c>
      <c r="G30" s="90"/>
      <c r="H30" s="90">
        <v>0</v>
      </c>
      <c r="I30" s="90">
        <v>2000</v>
      </c>
      <c r="J30" s="90">
        <f t="shared" si="8"/>
        <v>0</v>
      </c>
      <c r="K30" s="102">
        <v>2000</v>
      </c>
      <c r="M30" s="102">
        <f t="shared" si="9"/>
        <v>2850</v>
      </c>
    </row>
    <row r="31" spans="1:13" ht="13.15" customHeight="1" x14ac:dyDescent="0.2">
      <c r="A31" s="90" t="s">
        <v>75</v>
      </c>
      <c r="B31" s="90">
        <v>2500</v>
      </c>
      <c r="C31" s="90">
        <v>3000</v>
      </c>
      <c r="D31" s="90">
        <v>0</v>
      </c>
      <c r="E31" s="90">
        <f t="shared" si="7"/>
        <v>0</v>
      </c>
      <c r="F31" s="100">
        <v>5500</v>
      </c>
      <c r="G31" s="90"/>
      <c r="H31" s="90">
        <v>0</v>
      </c>
      <c r="I31" s="90">
        <v>0</v>
      </c>
      <c r="J31" s="90">
        <f t="shared" si="8"/>
        <v>0</v>
      </c>
      <c r="K31" s="102">
        <v>0</v>
      </c>
      <c r="M31" s="102">
        <f t="shared" si="9"/>
        <v>5500</v>
      </c>
    </row>
    <row r="32" spans="1:13" ht="13.15" customHeight="1" x14ac:dyDescent="0.2">
      <c r="A32" s="90" t="s">
        <v>76</v>
      </c>
      <c r="B32" s="90">
        <v>3500</v>
      </c>
      <c r="C32" s="90">
        <v>1000</v>
      </c>
      <c r="D32" s="90">
        <v>0</v>
      </c>
      <c r="E32" s="90">
        <f t="shared" si="7"/>
        <v>0</v>
      </c>
      <c r="F32" s="100">
        <v>4500</v>
      </c>
      <c r="G32" s="90"/>
      <c r="H32" s="90">
        <v>2512.5</v>
      </c>
      <c r="I32" s="90">
        <v>8350</v>
      </c>
      <c r="J32" s="90">
        <f t="shared" si="8"/>
        <v>0</v>
      </c>
      <c r="K32" s="102">
        <v>10862.5</v>
      </c>
      <c r="M32" s="102">
        <f t="shared" si="9"/>
        <v>15362.5</v>
      </c>
    </row>
    <row r="33" spans="1:13" ht="13.15" customHeight="1" x14ac:dyDescent="0.2">
      <c r="A33" s="90" t="s">
        <v>77</v>
      </c>
      <c r="B33" s="90">
        <v>0</v>
      </c>
      <c r="C33" s="90">
        <v>0</v>
      </c>
      <c r="D33" s="90">
        <v>0</v>
      </c>
      <c r="E33" s="90">
        <f t="shared" si="7"/>
        <v>0</v>
      </c>
      <c r="F33" s="100">
        <v>0</v>
      </c>
      <c r="G33" s="90"/>
      <c r="H33" s="90">
        <v>0</v>
      </c>
      <c r="I33" s="90">
        <v>0</v>
      </c>
      <c r="J33" s="90">
        <f t="shared" si="8"/>
        <v>0</v>
      </c>
      <c r="K33" s="102">
        <v>0</v>
      </c>
      <c r="M33" s="102">
        <f t="shared" si="9"/>
        <v>0</v>
      </c>
    </row>
    <row r="34" spans="1:13" ht="13.15" customHeight="1" x14ac:dyDescent="0.2">
      <c r="A34" s="90" t="s">
        <v>116</v>
      </c>
      <c r="B34" s="90">
        <v>11500</v>
      </c>
      <c r="C34" s="90">
        <v>0</v>
      </c>
      <c r="D34" s="90">
        <v>0</v>
      </c>
      <c r="E34" s="90">
        <f t="shared" si="7"/>
        <v>12325</v>
      </c>
      <c r="F34" s="100">
        <v>23825</v>
      </c>
      <c r="G34" s="90"/>
      <c r="H34" s="90">
        <v>0</v>
      </c>
      <c r="I34" s="90">
        <v>12325</v>
      </c>
      <c r="J34" s="90">
        <f t="shared" si="8"/>
        <v>0</v>
      </c>
      <c r="K34" s="102">
        <v>12325</v>
      </c>
      <c r="M34" s="102">
        <f t="shared" si="9"/>
        <v>36150</v>
      </c>
    </row>
    <row r="35" spans="1:13" ht="13.15" customHeight="1" x14ac:dyDescent="0.2">
      <c r="A35" s="90" t="s">
        <v>79</v>
      </c>
      <c r="B35" s="90">
        <v>0</v>
      </c>
      <c r="C35" s="90">
        <v>0</v>
      </c>
      <c r="D35" s="90">
        <v>0</v>
      </c>
      <c r="E35" s="90">
        <f t="shared" si="7"/>
        <v>0</v>
      </c>
      <c r="F35" s="100">
        <v>0</v>
      </c>
      <c r="G35" s="90"/>
      <c r="H35" s="90">
        <v>0</v>
      </c>
      <c r="I35" s="90">
        <v>0</v>
      </c>
      <c r="J35" s="90">
        <f t="shared" si="8"/>
        <v>0</v>
      </c>
      <c r="K35" s="102">
        <v>0</v>
      </c>
      <c r="M35" s="102">
        <f t="shared" si="9"/>
        <v>0</v>
      </c>
    </row>
    <row r="36" spans="1:13" ht="13.15" customHeight="1" x14ac:dyDescent="0.2">
      <c r="A36" s="90" t="s">
        <v>80</v>
      </c>
      <c r="B36" s="90">
        <v>0</v>
      </c>
      <c r="C36" s="90">
        <v>0</v>
      </c>
      <c r="D36" s="90">
        <v>0</v>
      </c>
      <c r="E36" s="90">
        <f t="shared" si="7"/>
        <v>0</v>
      </c>
      <c r="F36" s="100">
        <v>0</v>
      </c>
      <c r="G36" s="90"/>
      <c r="H36" s="90">
        <v>0</v>
      </c>
      <c r="I36" s="90">
        <v>0</v>
      </c>
      <c r="J36" s="90">
        <f t="shared" si="8"/>
        <v>0</v>
      </c>
      <c r="K36" s="102">
        <v>0</v>
      </c>
      <c r="M36" s="102">
        <f t="shared" si="9"/>
        <v>0</v>
      </c>
    </row>
    <row r="37" spans="1:13" ht="13.15" customHeight="1" x14ac:dyDescent="0.2">
      <c r="A37" s="90" t="s">
        <v>81</v>
      </c>
      <c r="B37" s="90">
        <v>0</v>
      </c>
      <c r="C37" s="90">
        <v>0</v>
      </c>
      <c r="D37" s="90">
        <v>0</v>
      </c>
      <c r="E37" s="90">
        <f t="shared" si="7"/>
        <v>0</v>
      </c>
      <c r="F37" s="100">
        <v>0</v>
      </c>
      <c r="G37" s="90"/>
      <c r="H37" s="90">
        <v>0</v>
      </c>
      <c r="I37" s="90">
        <v>0</v>
      </c>
      <c r="J37" s="90">
        <f t="shared" si="8"/>
        <v>0</v>
      </c>
      <c r="K37" s="102">
        <v>0</v>
      </c>
      <c r="M37" s="102">
        <f t="shared" si="9"/>
        <v>0</v>
      </c>
    </row>
    <row r="38" spans="1:13" ht="13.15" customHeight="1" x14ac:dyDescent="0.2">
      <c r="A38" s="90" t="s">
        <v>82</v>
      </c>
      <c r="B38" s="90">
        <v>0</v>
      </c>
      <c r="C38" s="90">
        <v>0</v>
      </c>
      <c r="D38" s="90">
        <v>0</v>
      </c>
      <c r="E38" s="90">
        <f t="shared" si="7"/>
        <v>0</v>
      </c>
      <c r="F38" s="100">
        <v>0</v>
      </c>
      <c r="G38" s="90"/>
      <c r="H38" s="90">
        <v>0</v>
      </c>
      <c r="I38" s="90">
        <v>0</v>
      </c>
      <c r="J38" s="90">
        <f t="shared" si="8"/>
        <v>0</v>
      </c>
      <c r="K38" s="102">
        <v>0</v>
      </c>
      <c r="M38" s="102">
        <f t="shared" si="9"/>
        <v>0</v>
      </c>
    </row>
    <row r="39" spans="1:13" ht="13.15" customHeight="1" x14ac:dyDescent="0.2">
      <c r="A39" s="90" t="s">
        <v>83</v>
      </c>
      <c r="B39" s="90">
        <v>296.21000000000004</v>
      </c>
      <c r="C39" s="90">
        <v>179.99</v>
      </c>
      <c r="D39" s="90">
        <v>0</v>
      </c>
      <c r="E39" s="90">
        <f t="shared" si="7"/>
        <v>0</v>
      </c>
      <c r="F39" s="100">
        <v>476.20000000000005</v>
      </c>
      <c r="G39" s="90"/>
      <c r="H39" s="90">
        <v>0</v>
      </c>
      <c r="I39" s="90">
        <v>0</v>
      </c>
      <c r="J39" s="90">
        <f t="shared" si="8"/>
        <v>0</v>
      </c>
      <c r="K39" s="102">
        <v>0</v>
      </c>
      <c r="M39" s="102">
        <f t="shared" si="9"/>
        <v>476.20000000000005</v>
      </c>
    </row>
    <row r="40" spans="1:13" ht="13.15" customHeight="1" x14ac:dyDescent="0.2">
      <c r="A40" s="90" t="s">
        <v>84</v>
      </c>
      <c r="B40" s="90">
        <v>0</v>
      </c>
      <c r="C40" s="90">
        <v>0</v>
      </c>
      <c r="D40" s="90">
        <v>0</v>
      </c>
      <c r="E40" s="90">
        <f t="shared" si="7"/>
        <v>0</v>
      </c>
      <c r="F40" s="100">
        <v>0</v>
      </c>
      <c r="G40" s="90"/>
      <c r="H40" s="90">
        <v>0</v>
      </c>
      <c r="I40" s="90">
        <v>0</v>
      </c>
      <c r="J40" s="90">
        <f t="shared" si="8"/>
        <v>0</v>
      </c>
      <c r="K40" s="102">
        <v>0</v>
      </c>
      <c r="M40" s="102">
        <f t="shared" si="9"/>
        <v>0</v>
      </c>
    </row>
    <row r="41" spans="1:13" ht="13.15" customHeight="1" x14ac:dyDescent="0.2">
      <c r="A41" s="90" t="s">
        <v>85</v>
      </c>
      <c r="B41" s="90">
        <v>0</v>
      </c>
      <c r="C41" s="90">
        <v>0</v>
      </c>
      <c r="D41" s="90">
        <v>0</v>
      </c>
      <c r="E41" s="90">
        <f t="shared" si="7"/>
        <v>0</v>
      </c>
      <c r="F41" s="100">
        <v>0</v>
      </c>
      <c r="G41" s="90"/>
      <c r="H41" s="90">
        <v>0</v>
      </c>
      <c r="I41" s="90">
        <v>0</v>
      </c>
      <c r="J41" s="90">
        <f t="shared" si="8"/>
        <v>0</v>
      </c>
      <c r="K41" s="102">
        <v>0</v>
      </c>
      <c r="M41" s="102">
        <f t="shared" si="9"/>
        <v>0</v>
      </c>
    </row>
    <row r="42" spans="1:13" ht="13.15" customHeight="1" x14ac:dyDescent="0.2">
      <c r="A42" s="90" t="s">
        <v>86</v>
      </c>
      <c r="B42" s="90">
        <v>0</v>
      </c>
      <c r="C42" s="90">
        <v>0</v>
      </c>
      <c r="D42" s="90">
        <v>0</v>
      </c>
      <c r="E42" s="90">
        <f t="shared" si="7"/>
        <v>0</v>
      </c>
      <c r="F42" s="100">
        <v>0</v>
      </c>
      <c r="G42" s="90"/>
      <c r="H42" s="90">
        <v>0</v>
      </c>
      <c r="I42" s="90">
        <v>0</v>
      </c>
      <c r="J42" s="90">
        <f t="shared" si="8"/>
        <v>0</v>
      </c>
      <c r="K42" s="102">
        <v>0</v>
      </c>
      <c r="M42" s="102">
        <f t="shared" si="9"/>
        <v>0</v>
      </c>
    </row>
    <row r="43" spans="1:13" ht="13.15" customHeight="1" x14ac:dyDescent="0.2">
      <c r="A43" s="90" t="s">
        <v>87</v>
      </c>
      <c r="B43" s="90">
        <v>13409.4</v>
      </c>
      <c r="C43" s="90">
        <v>2666</v>
      </c>
      <c r="D43" s="90">
        <v>1000</v>
      </c>
      <c r="E43" s="90"/>
      <c r="F43" s="100">
        <v>17075.400000000001</v>
      </c>
      <c r="G43" s="90"/>
      <c r="H43" s="90">
        <v>810.94</v>
      </c>
      <c r="I43" s="90">
        <v>1500</v>
      </c>
      <c r="J43" s="90">
        <f t="shared" si="8"/>
        <v>0</v>
      </c>
      <c r="K43" s="102">
        <v>2310.94</v>
      </c>
      <c r="M43" s="102">
        <f t="shared" si="9"/>
        <v>19386.34</v>
      </c>
    </row>
    <row r="44" spans="1:13" ht="13.15" customHeight="1" x14ac:dyDescent="0.2">
      <c r="A44" s="90" t="s">
        <v>88</v>
      </c>
      <c r="B44" s="90">
        <v>0</v>
      </c>
      <c r="C44" s="90">
        <v>0</v>
      </c>
      <c r="D44" s="90">
        <v>0</v>
      </c>
      <c r="E44" s="90">
        <f t="shared" si="7"/>
        <v>0</v>
      </c>
      <c r="F44" s="100">
        <v>0</v>
      </c>
      <c r="G44" s="90"/>
      <c r="H44" s="90">
        <v>1784.4999999999998</v>
      </c>
      <c r="I44" s="90">
        <v>0</v>
      </c>
      <c r="J44" s="90">
        <f t="shared" si="8"/>
        <v>0</v>
      </c>
      <c r="K44" s="102">
        <v>1784.4999999999998</v>
      </c>
      <c r="M44" s="102">
        <f t="shared" si="9"/>
        <v>1784.4999999999998</v>
      </c>
    </row>
    <row r="45" spans="1:13" ht="13.15" customHeight="1" x14ac:dyDescent="0.2">
      <c r="A45" s="90" t="s">
        <v>89</v>
      </c>
      <c r="B45" s="90">
        <v>0</v>
      </c>
      <c r="C45" s="90">
        <v>0</v>
      </c>
      <c r="D45" s="90">
        <v>0</v>
      </c>
      <c r="E45" s="90">
        <f t="shared" si="7"/>
        <v>0</v>
      </c>
      <c r="F45" s="100">
        <v>0</v>
      </c>
      <c r="G45" s="90"/>
      <c r="H45" s="90">
        <v>0</v>
      </c>
      <c r="I45" s="90">
        <v>0</v>
      </c>
      <c r="J45" s="90">
        <f t="shared" si="8"/>
        <v>0</v>
      </c>
      <c r="K45" s="102">
        <v>0</v>
      </c>
      <c r="M45" s="102">
        <f t="shared" si="9"/>
        <v>0</v>
      </c>
    </row>
    <row r="46" spans="1:13" ht="13.15" customHeight="1" x14ac:dyDescent="0.2">
      <c r="A46" s="90" t="s">
        <v>90</v>
      </c>
      <c r="B46" s="90">
        <v>0</v>
      </c>
      <c r="C46" s="90">
        <v>0</v>
      </c>
      <c r="D46" s="90">
        <v>0</v>
      </c>
      <c r="E46" s="90">
        <f t="shared" si="7"/>
        <v>0</v>
      </c>
      <c r="F46" s="100">
        <v>0</v>
      </c>
      <c r="G46" s="90"/>
      <c r="H46" s="90">
        <v>0</v>
      </c>
      <c r="I46" s="90">
        <v>0</v>
      </c>
      <c r="J46" s="90">
        <f t="shared" si="8"/>
        <v>0</v>
      </c>
      <c r="K46" s="102">
        <v>0</v>
      </c>
      <c r="M46" s="102">
        <f t="shared" si="9"/>
        <v>0</v>
      </c>
    </row>
    <row r="47" spans="1:13" ht="13.15" customHeight="1" x14ac:dyDescent="0.2">
      <c r="A47" s="90" t="s">
        <v>91</v>
      </c>
      <c r="B47" s="90">
        <v>0</v>
      </c>
      <c r="C47" s="90">
        <v>0</v>
      </c>
      <c r="D47" s="90">
        <v>0</v>
      </c>
      <c r="E47" s="90">
        <f t="shared" si="7"/>
        <v>0</v>
      </c>
      <c r="F47" s="100">
        <v>0</v>
      </c>
      <c r="G47" s="90"/>
      <c r="H47" s="90">
        <v>0</v>
      </c>
      <c r="I47" s="90">
        <v>0</v>
      </c>
      <c r="J47" s="90">
        <f t="shared" si="8"/>
        <v>0</v>
      </c>
      <c r="K47" s="102">
        <v>0</v>
      </c>
      <c r="M47" s="102">
        <f t="shared" si="9"/>
        <v>0</v>
      </c>
    </row>
    <row r="48" spans="1:13" ht="13.15" customHeight="1" x14ac:dyDescent="0.2">
      <c r="A48" s="90" t="s">
        <v>92</v>
      </c>
      <c r="B48" s="90">
        <v>20876</v>
      </c>
      <c r="C48" s="90">
        <v>100000</v>
      </c>
      <c r="D48" s="90">
        <v>0</v>
      </c>
      <c r="E48" s="90">
        <f t="shared" si="7"/>
        <v>0</v>
      </c>
      <c r="F48" s="100">
        <v>120876</v>
      </c>
      <c r="G48" s="90"/>
      <c r="H48" s="90">
        <v>0</v>
      </c>
      <c r="I48" s="90">
        <v>0</v>
      </c>
      <c r="J48" s="90">
        <f t="shared" si="8"/>
        <v>6033</v>
      </c>
      <c r="K48" s="102">
        <v>6033</v>
      </c>
      <c r="M48" s="102">
        <f t="shared" si="9"/>
        <v>126909</v>
      </c>
    </row>
    <row r="49" spans="1:13" ht="13.15" customHeight="1" x14ac:dyDescent="0.2">
      <c r="A49" s="90" t="s">
        <v>93</v>
      </c>
      <c r="B49" s="90">
        <v>0</v>
      </c>
      <c r="C49" s="90">
        <v>0</v>
      </c>
      <c r="D49" s="90">
        <v>0</v>
      </c>
      <c r="E49" s="90">
        <f t="shared" si="7"/>
        <v>0</v>
      </c>
      <c r="F49" s="100">
        <v>0</v>
      </c>
      <c r="G49" s="90"/>
      <c r="H49" s="90">
        <v>175500.92</v>
      </c>
      <c r="I49" s="90">
        <v>25000</v>
      </c>
      <c r="J49" s="90">
        <f t="shared" si="8"/>
        <v>6000</v>
      </c>
      <c r="K49" s="102">
        <v>206500.92</v>
      </c>
      <c r="M49" s="102">
        <f t="shared" si="9"/>
        <v>206500.92</v>
      </c>
    </row>
    <row r="50" spans="1:13" ht="13.15" customHeight="1" x14ac:dyDescent="0.2">
      <c r="A50" s="90" t="s">
        <v>94</v>
      </c>
      <c r="B50" s="90">
        <v>0</v>
      </c>
      <c r="C50" s="90">
        <v>0</v>
      </c>
      <c r="D50" s="90">
        <v>450</v>
      </c>
      <c r="E50" s="90">
        <f t="shared" si="7"/>
        <v>0</v>
      </c>
      <c r="F50" s="100">
        <v>450</v>
      </c>
      <c r="G50" s="90"/>
      <c r="H50" s="90">
        <v>0</v>
      </c>
      <c r="I50" s="90">
        <v>14000</v>
      </c>
      <c r="J50" s="90">
        <f t="shared" si="8"/>
        <v>0</v>
      </c>
      <c r="K50" s="102">
        <v>14000</v>
      </c>
      <c r="M50" s="102">
        <f t="shared" si="9"/>
        <v>14450</v>
      </c>
    </row>
    <row r="51" spans="1:13" ht="13.15" customHeight="1" x14ac:dyDescent="0.2">
      <c r="A51" s="90" t="s">
        <v>95</v>
      </c>
      <c r="B51" s="90">
        <v>36245</v>
      </c>
      <c r="C51" s="90">
        <v>8000</v>
      </c>
      <c r="D51" s="90">
        <v>2023.97</v>
      </c>
      <c r="E51" s="90">
        <f t="shared" si="7"/>
        <v>0</v>
      </c>
      <c r="F51" s="100">
        <v>46268.97</v>
      </c>
      <c r="G51" s="90"/>
      <c r="H51" s="90">
        <v>2131.5500000000002</v>
      </c>
      <c r="I51" s="90">
        <v>25099.97</v>
      </c>
      <c r="J51" s="90">
        <f t="shared" si="8"/>
        <v>0</v>
      </c>
      <c r="K51" s="102">
        <v>27231.52</v>
      </c>
      <c r="M51" s="102">
        <f t="shared" si="9"/>
        <v>73500.490000000005</v>
      </c>
    </row>
    <row r="52" spans="1:13" ht="13.15" customHeight="1" x14ac:dyDescent="0.2">
      <c r="A52" s="90" t="s">
        <v>96</v>
      </c>
      <c r="B52" s="90">
        <v>14724.86</v>
      </c>
      <c r="C52" s="90">
        <v>1361.67</v>
      </c>
      <c r="D52" s="90">
        <v>2569.81</v>
      </c>
      <c r="E52" s="90">
        <f t="shared" si="7"/>
        <v>0</v>
      </c>
      <c r="F52" s="100">
        <v>18656.34</v>
      </c>
      <c r="G52" s="90"/>
      <c r="H52" s="90">
        <v>100.42</v>
      </c>
      <c r="I52" s="90">
        <v>18427.53</v>
      </c>
      <c r="J52" s="90">
        <f t="shared" si="8"/>
        <v>1.8900436771218665E-12</v>
      </c>
      <c r="K52" s="102">
        <v>18527.95</v>
      </c>
      <c r="M52" s="102">
        <f t="shared" si="9"/>
        <v>37184.29</v>
      </c>
    </row>
    <row r="53" spans="1:13" ht="13.15" customHeight="1" x14ac:dyDescent="0.2">
      <c r="A53" s="90" t="s">
        <v>97</v>
      </c>
      <c r="B53" s="90">
        <v>27754.989999999998</v>
      </c>
      <c r="C53" s="90">
        <v>0</v>
      </c>
      <c r="D53" s="90">
        <v>0</v>
      </c>
      <c r="E53" s="90">
        <f t="shared" si="7"/>
        <v>0</v>
      </c>
      <c r="F53" s="100">
        <v>27754.989999999998</v>
      </c>
      <c r="G53" s="90"/>
      <c r="H53" s="90">
        <v>0</v>
      </c>
      <c r="I53" s="90">
        <v>0</v>
      </c>
      <c r="J53" s="90">
        <f t="shared" si="8"/>
        <v>0</v>
      </c>
      <c r="K53" s="102">
        <v>0</v>
      </c>
      <c r="M53" s="102">
        <f t="shared" si="9"/>
        <v>27754.989999999998</v>
      </c>
    </row>
    <row r="54" spans="1:13" ht="13.15" customHeight="1" x14ac:dyDescent="0.2">
      <c r="A54" s="90" t="s">
        <v>98</v>
      </c>
      <c r="B54" s="90">
        <v>500</v>
      </c>
      <c r="C54" s="90">
        <v>0</v>
      </c>
      <c r="D54" s="90">
        <v>0</v>
      </c>
      <c r="E54" s="90">
        <f t="shared" si="7"/>
        <v>0</v>
      </c>
      <c r="F54" s="100">
        <v>500</v>
      </c>
      <c r="G54" s="90"/>
      <c r="H54" s="90">
        <v>0</v>
      </c>
      <c r="I54" s="90">
        <v>0</v>
      </c>
      <c r="J54" s="90">
        <f t="shared" si="8"/>
        <v>0</v>
      </c>
      <c r="K54" s="102">
        <v>0</v>
      </c>
      <c r="M54" s="102">
        <f t="shared" si="9"/>
        <v>500</v>
      </c>
    </row>
    <row r="55" spans="1:13" ht="13.15" customHeight="1" x14ac:dyDescent="0.2">
      <c r="A55" s="90" t="s">
        <v>99</v>
      </c>
      <c r="B55" s="90">
        <v>1136.3899999999999</v>
      </c>
      <c r="C55" s="90">
        <v>0</v>
      </c>
      <c r="D55" s="90">
        <v>0</v>
      </c>
      <c r="E55" s="90">
        <f t="shared" si="7"/>
        <v>0</v>
      </c>
      <c r="F55" s="100">
        <v>1136.3899999999999</v>
      </c>
      <c r="G55" s="90"/>
      <c r="H55" s="90">
        <v>0</v>
      </c>
      <c r="I55" s="90">
        <v>0</v>
      </c>
      <c r="J55" s="90">
        <f t="shared" si="8"/>
        <v>0</v>
      </c>
      <c r="K55" s="102">
        <v>0</v>
      </c>
      <c r="M55" s="102">
        <f t="shared" si="9"/>
        <v>1136.3899999999999</v>
      </c>
    </row>
    <row r="56" spans="1:13" ht="13.15" customHeight="1" x14ac:dyDescent="0.2">
      <c r="A56" s="90" t="s">
        <v>100</v>
      </c>
      <c r="B56" s="90">
        <v>4000</v>
      </c>
      <c r="C56" s="90">
        <v>6000</v>
      </c>
      <c r="D56" s="90">
        <v>0</v>
      </c>
      <c r="E56" s="90">
        <f t="shared" si="7"/>
        <v>0</v>
      </c>
      <c r="F56" s="100">
        <v>10000</v>
      </c>
      <c r="G56" s="90"/>
      <c r="H56" s="90">
        <v>0</v>
      </c>
      <c r="I56" s="90">
        <v>5000</v>
      </c>
      <c r="J56" s="90">
        <f t="shared" si="8"/>
        <v>0</v>
      </c>
      <c r="K56" s="102">
        <v>5000</v>
      </c>
      <c r="M56" s="102">
        <f t="shared" si="9"/>
        <v>15000</v>
      </c>
    </row>
    <row r="57" spans="1:13" ht="13.15" customHeight="1" x14ac:dyDescent="0.2">
      <c r="A57" s="90" t="s">
        <v>101</v>
      </c>
      <c r="B57" s="90">
        <v>0</v>
      </c>
      <c r="C57" s="90">
        <v>0</v>
      </c>
      <c r="D57" s="90">
        <v>0</v>
      </c>
      <c r="E57" s="90">
        <f t="shared" si="7"/>
        <v>0</v>
      </c>
      <c r="F57" s="100">
        <v>0</v>
      </c>
      <c r="G57" s="90"/>
      <c r="H57" s="90">
        <v>103.34</v>
      </c>
      <c r="I57" s="90">
        <v>0</v>
      </c>
      <c r="J57" s="90">
        <f t="shared" si="8"/>
        <v>0</v>
      </c>
      <c r="K57" s="102">
        <v>103.34</v>
      </c>
      <c r="M57" s="102">
        <f t="shared" si="9"/>
        <v>103.34</v>
      </c>
    </row>
    <row r="58" spans="1:13" ht="13.15" customHeight="1" x14ac:dyDescent="0.2">
      <c r="A58" s="90" t="s">
        <v>102</v>
      </c>
      <c r="B58" s="90">
        <v>900</v>
      </c>
      <c r="C58" s="90">
        <v>0</v>
      </c>
      <c r="D58" s="90">
        <v>0</v>
      </c>
      <c r="E58" s="90">
        <f t="shared" si="7"/>
        <v>0</v>
      </c>
      <c r="F58" s="100">
        <v>900</v>
      </c>
      <c r="G58" s="90"/>
      <c r="H58" s="90">
        <v>0</v>
      </c>
      <c r="I58" s="90">
        <v>0</v>
      </c>
      <c r="J58" s="90">
        <f t="shared" si="8"/>
        <v>0</v>
      </c>
      <c r="K58" s="102">
        <v>0</v>
      </c>
      <c r="M58" s="102">
        <f t="shared" si="9"/>
        <v>900</v>
      </c>
    </row>
    <row r="59" spans="1:13" ht="13.15" customHeight="1" x14ac:dyDescent="0.2">
      <c r="A59" s="90" t="s">
        <v>103</v>
      </c>
      <c r="B59" s="90">
        <v>7500</v>
      </c>
      <c r="C59" s="90">
        <v>500</v>
      </c>
      <c r="D59" s="90">
        <v>1838.85</v>
      </c>
      <c r="E59" s="90">
        <f t="shared" si="7"/>
        <v>0</v>
      </c>
      <c r="F59" s="100">
        <v>9838.85</v>
      </c>
      <c r="G59" s="90"/>
      <c r="H59" s="90">
        <v>0</v>
      </c>
      <c r="I59" s="90">
        <v>0</v>
      </c>
      <c r="J59" s="90">
        <f t="shared" si="8"/>
        <v>0</v>
      </c>
      <c r="K59" s="102">
        <v>0</v>
      </c>
      <c r="M59" s="102">
        <f t="shared" si="9"/>
        <v>9838.85</v>
      </c>
    </row>
    <row r="60" spans="1:13" ht="13.15" customHeight="1" x14ac:dyDescent="0.2">
      <c r="A60" s="90" t="s">
        <v>104</v>
      </c>
      <c r="B60" s="90">
        <v>11950</v>
      </c>
      <c r="C60" s="90">
        <v>2500</v>
      </c>
      <c r="D60" s="90">
        <v>0</v>
      </c>
      <c r="E60" s="90">
        <f t="shared" si="7"/>
        <v>0</v>
      </c>
      <c r="F60" s="100">
        <v>14450</v>
      </c>
      <c r="G60" s="90"/>
      <c r="H60" s="90">
        <v>0</v>
      </c>
      <c r="I60" s="90">
        <v>0</v>
      </c>
      <c r="J60" s="90">
        <f t="shared" si="8"/>
        <v>0</v>
      </c>
      <c r="K60" s="102">
        <v>0</v>
      </c>
      <c r="M60" s="102">
        <f t="shared" si="9"/>
        <v>14450</v>
      </c>
    </row>
    <row r="61" spans="1:13" ht="13.15" customHeight="1" x14ac:dyDescent="0.2">
      <c r="A61" s="90" t="s">
        <v>105</v>
      </c>
      <c r="B61" s="90">
        <v>0</v>
      </c>
      <c r="C61" s="90">
        <v>0</v>
      </c>
      <c r="D61" s="90">
        <v>0</v>
      </c>
      <c r="E61" s="90">
        <f t="shared" si="7"/>
        <v>0</v>
      </c>
      <c r="F61" s="100">
        <v>0</v>
      </c>
      <c r="G61" s="90"/>
      <c r="H61" s="90">
        <v>0</v>
      </c>
      <c r="I61" s="90">
        <v>0</v>
      </c>
      <c r="J61" s="90">
        <f t="shared" si="8"/>
        <v>0</v>
      </c>
      <c r="K61" s="102">
        <v>0</v>
      </c>
      <c r="M61" s="102">
        <f t="shared" si="9"/>
        <v>0</v>
      </c>
    </row>
    <row r="62" spans="1:13" ht="13.15" customHeight="1" x14ac:dyDescent="0.2">
      <c r="A62" s="90" t="s">
        <v>106</v>
      </c>
      <c r="B62" s="90">
        <v>1000</v>
      </c>
      <c r="C62" s="90">
        <v>0</v>
      </c>
      <c r="D62" s="90">
        <v>1500</v>
      </c>
      <c r="E62" s="90">
        <f t="shared" si="7"/>
        <v>0</v>
      </c>
      <c r="F62" s="100">
        <v>2500</v>
      </c>
      <c r="G62" s="90"/>
      <c r="H62" s="90">
        <v>0</v>
      </c>
      <c r="I62" s="90">
        <v>0</v>
      </c>
      <c r="J62" s="90">
        <f t="shared" si="8"/>
        <v>0</v>
      </c>
      <c r="K62" s="102">
        <v>0</v>
      </c>
      <c r="M62" s="102">
        <f t="shared" si="9"/>
        <v>2500</v>
      </c>
    </row>
    <row r="63" spans="1:13" ht="13.15" customHeight="1" x14ac:dyDescent="0.2">
      <c r="A63" s="90" t="s">
        <v>107</v>
      </c>
      <c r="B63" s="90">
        <v>500</v>
      </c>
      <c r="C63" s="90">
        <v>0</v>
      </c>
      <c r="D63" s="90">
        <v>1600</v>
      </c>
      <c r="E63" s="90">
        <f t="shared" si="7"/>
        <v>0</v>
      </c>
      <c r="F63" s="100">
        <v>2100</v>
      </c>
      <c r="G63" s="90"/>
      <c r="H63" s="90">
        <v>0</v>
      </c>
      <c r="I63" s="90">
        <v>0</v>
      </c>
      <c r="J63" s="90">
        <f t="shared" si="8"/>
        <v>0</v>
      </c>
      <c r="K63" s="102">
        <v>0</v>
      </c>
      <c r="M63" s="102">
        <f t="shared" si="9"/>
        <v>2100</v>
      </c>
    </row>
    <row r="64" spans="1:13" ht="13.15" customHeight="1" x14ac:dyDescent="0.2">
      <c r="A64" s="90" t="s">
        <v>108</v>
      </c>
      <c r="B64" s="90">
        <v>0</v>
      </c>
      <c r="C64" s="90">
        <v>0</v>
      </c>
      <c r="D64" s="90">
        <v>0</v>
      </c>
      <c r="E64" s="90">
        <f t="shared" si="7"/>
        <v>0</v>
      </c>
      <c r="F64" s="100">
        <v>0</v>
      </c>
      <c r="G64" s="90"/>
      <c r="H64" s="90">
        <v>0</v>
      </c>
      <c r="I64" s="90">
        <v>0</v>
      </c>
      <c r="J64" s="90">
        <f t="shared" si="8"/>
        <v>0</v>
      </c>
      <c r="K64" s="102">
        <v>0</v>
      </c>
      <c r="M64" s="102">
        <f t="shared" si="9"/>
        <v>0</v>
      </c>
    </row>
    <row r="65" spans="1:13" ht="13.15" customHeight="1" x14ac:dyDescent="0.2">
      <c r="A65" s="90" t="s">
        <v>109</v>
      </c>
      <c r="B65" s="90">
        <v>0</v>
      </c>
      <c r="C65" s="90">
        <v>0</v>
      </c>
      <c r="D65" s="90">
        <v>0</v>
      </c>
      <c r="E65" s="90">
        <f t="shared" si="7"/>
        <v>0</v>
      </c>
      <c r="F65" s="100">
        <v>0</v>
      </c>
      <c r="G65" s="90"/>
      <c r="H65" s="90">
        <v>0</v>
      </c>
      <c r="I65" s="90">
        <v>0</v>
      </c>
      <c r="J65" s="90">
        <f t="shared" si="8"/>
        <v>0</v>
      </c>
      <c r="K65" s="102">
        <v>0</v>
      </c>
      <c r="M65" s="102">
        <f t="shared" si="9"/>
        <v>0</v>
      </c>
    </row>
    <row r="66" spans="1:13" ht="13.15" customHeight="1" x14ac:dyDescent="0.2">
      <c r="A66" s="90" t="s">
        <v>117</v>
      </c>
      <c r="B66" s="90">
        <v>155882.00316490614</v>
      </c>
      <c r="C66" s="90">
        <v>136528.86611384648</v>
      </c>
      <c r="D66" s="90">
        <v>12558.648177710793</v>
      </c>
      <c r="E66" s="90"/>
      <c r="F66" s="100">
        <v>304969.51745646336</v>
      </c>
      <c r="G66" s="90"/>
      <c r="H66" s="90">
        <v>37888.562032671354</v>
      </c>
      <c r="I66" s="90">
        <v>62830.325336147966</v>
      </c>
      <c r="J66" s="90">
        <f t="shared" si="8"/>
        <v>0</v>
      </c>
      <c r="K66" s="102">
        <v>100718.88736881928</v>
      </c>
      <c r="M66" s="102">
        <f t="shared" si="9"/>
        <v>405688.40482528263</v>
      </c>
    </row>
    <row r="67" spans="1:13" s="88" customFormat="1" ht="12" customHeight="1" x14ac:dyDescent="0.2">
      <c r="A67" s="91" t="s">
        <v>110</v>
      </c>
      <c r="B67" s="97">
        <f>SUM(B19:B66)</f>
        <v>931711.75942922884</v>
      </c>
      <c r="C67" s="97">
        <f t="shared" ref="C67:F67" si="10">SUM(C19:C66)</f>
        <v>802516.77112130611</v>
      </c>
      <c r="D67" s="97">
        <f t="shared" si="10"/>
        <v>73309.804294158355</v>
      </c>
      <c r="E67" s="97">
        <f t="shared" si="10"/>
        <v>12324.999999999984</v>
      </c>
      <c r="F67" s="101">
        <f t="shared" si="10"/>
        <v>1819863.3348446928</v>
      </c>
      <c r="G67" s="97"/>
      <c r="H67" s="97">
        <f>SUM(H19:H66)</f>
        <v>373059.2567422709</v>
      </c>
      <c r="I67" s="97">
        <f t="shared" ref="I67:K67" si="11">SUM(I19:I66)</f>
        <v>423237.79946959339</v>
      </c>
      <c r="J67" s="97">
        <f t="shared" si="11"/>
        <v>12033.000000000002</v>
      </c>
      <c r="K67" s="101">
        <f t="shared" si="11"/>
        <v>808330.05621186423</v>
      </c>
      <c r="L67" s="101">
        <f t="shared" ref="L67" si="12">SUM(L19:L66)</f>
        <v>0</v>
      </c>
      <c r="M67" s="101">
        <f t="shared" ref="M67" si="13">SUM(M19:M66)</f>
        <v>2628193.3910565577</v>
      </c>
    </row>
    <row r="68" spans="1:13" ht="7.5" customHeight="1" x14ac:dyDescent="0.2">
      <c r="F68" s="102"/>
      <c r="K68" s="102"/>
      <c r="M68" s="102"/>
    </row>
    <row r="69" spans="1:13" ht="12.6" customHeight="1" thickBot="1" x14ac:dyDescent="0.25">
      <c r="A69" s="91" t="s">
        <v>111</v>
      </c>
      <c r="B69" s="96">
        <f>B16-B67</f>
        <v>-286514.98942922882</v>
      </c>
      <c r="C69" s="96">
        <f t="shared" ref="C69:F69" si="14">C16-C67</f>
        <v>-324526.27112130611</v>
      </c>
      <c r="D69" s="96">
        <f t="shared" si="14"/>
        <v>-33309.804294158355</v>
      </c>
      <c r="E69" s="96">
        <f t="shared" si="14"/>
        <v>152572.42000000007</v>
      </c>
      <c r="F69" s="103">
        <f t="shared" si="14"/>
        <v>-491778.6448446929</v>
      </c>
      <c r="G69" s="96"/>
      <c r="H69" s="96">
        <f>H16-H67</f>
        <v>-198499.42674227091</v>
      </c>
      <c r="I69" s="96">
        <f t="shared" ref="I69:M69" si="15">I16-I67</f>
        <v>-261237.66946959338</v>
      </c>
      <c r="J69" s="96">
        <f t="shared" si="15"/>
        <v>0</v>
      </c>
      <c r="K69" s="103">
        <f t="shared" si="15"/>
        <v>-459737.09621186421</v>
      </c>
      <c r="L69" s="103">
        <f t="shared" si="15"/>
        <v>0</v>
      </c>
      <c r="M69" s="103">
        <f t="shared" si="15"/>
        <v>-951515.74105655751</v>
      </c>
    </row>
    <row r="70" spans="1:13" ht="13.35" customHeight="1" thickTop="1" x14ac:dyDescent="0.2"/>
    <row r="72" spans="1:13" x14ac:dyDescent="0.2">
      <c r="A72" s="88" t="s">
        <v>128</v>
      </c>
      <c r="B72" s="87">
        <v>5</v>
      </c>
      <c r="C72" s="87">
        <v>5</v>
      </c>
      <c r="D72" s="107">
        <v>0.5</v>
      </c>
      <c r="F72" s="108">
        <f>SUM(B72:D72)</f>
        <v>10.5</v>
      </c>
      <c r="H72" s="109">
        <v>1.25</v>
      </c>
      <c r="I72" s="87">
        <v>2</v>
      </c>
      <c r="K72" s="87">
        <f>SUM(H72:J72)</f>
        <v>3.25</v>
      </c>
      <c r="M72" s="109">
        <f>F72+K72</f>
        <v>13.75</v>
      </c>
    </row>
    <row r="73" spans="1:13" x14ac:dyDescent="0.2">
      <c r="A73" s="88"/>
      <c r="D73" s="107"/>
      <c r="F73" s="108"/>
      <c r="H73" s="109"/>
      <c r="M73" s="109"/>
    </row>
    <row r="74" spans="1:13" x14ac:dyDescent="0.2">
      <c r="A74" s="88"/>
      <c r="D74" s="107"/>
      <c r="F74" s="108"/>
      <c r="H74" s="109"/>
      <c r="M74" s="109"/>
    </row>
    <row r="75" spans="1:13" x14ac:dyDescent="0.2">
      <c r="F75" s="106">
        <f>F16/F67</f>
        <v>0.7297716617348845</v>
      </c>
      <c r="K75" s="106">
        <f>K16/K67</f>
        <v>0.43125077104473447</v>
      </c>
    </row>
    <row r="76" spans="1:13" x14ac:dyDescent="0.2">
      <c r="F76" s="87" t="s">
        <v>138</v>
      </c>
      <c r="K76" s="87" t="s">
        <v>138</v>
      </c>
    </row>
  </sheetData>
  <mergeCells count="2">
    <mergeCell ref="A1:I1"/>
    <mergeCell ref="A2:I2"/>
  </mergeCells>
  <pageMargins left="0.25" right="0.25" top="0.25" bottom="0.25" header="0.5" footer="0.5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FY25 income BvA</vt:lpstr>
      <vt:lpstr>FY26 Budget</vt:lpstr>
      <vt:lpstr>FY26 Account Detail</vt:lpstr>
      <vt:lpstr>Event Comparison</vt:lpstr>
      <vt:lpstr>Program Budgets</vt:lpstr>
      <vt:lpstr>'Event Comparison'!Print_Area</vt:lpstr>
      <vt:lpstr>'FY26 Account Detail'!Print_Area</vt:lpstr>
      <vt:lpstr>'FY26 Budget'!Print_Area</vt:lpstr>
      <vt:lpstr>'Program Budgets'!Print_Area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Viviano</dc:creator>
  <cp:lastModifiedBy>Stephanie Viviano</cp:lastModifiedBy>
  <cp:lastPrinted>2025-05-08T12:44:27Z</cp:lastPrinted>
  <dcterms:created xsi:type="dcterms:W3CDTF">2021-05-07T12:51:03Z</dcterms:created>
  <dcterms:modified xsi:type="dcterms:W3CDTF">2025-05-08T16:58:49Z</dcterms:modified>
</cp:coreProperties>
</file>