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oard\Board Meetings and Schedule\2025-2026 Board\09.23.25 BOD Meeting\Finance Documents\"/>
    </mc:Choice>
  </mc:AlternateContent>
  <xr:revisionPtr revIDLastSave="0" documentId="8_{F3EF13B3-EC9D-4012-9838-6DCB282176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al Position" sheetId="1" r:id="rId1"/>
    <sheet name="Stmt Activities" sheetId="2" r:id="rId2"/>
    <sheet name="Functional Exp" sheetId="3" r:id="rId3"/>
    <sheet name="Restricted Net Asset Changes" sheetId="8" r:id="rId4"/>
    <sheet name="Budget variance" sheetId="4" r:id="rId5"/>
    <sheet name="Endowment" sheetId="7" r:id="rId6"/>
  </sheets>
  <definedNames>
    <definedName name="AS2DocOpenMode" hidden="1">"AS2DocumentEdit"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4">'Budget variance'!$A$1:$H$54</definedName>
    <definedName name="_xlnm.Print_Area" localSheetId="5">Endowment!$A$1:$D$15</definedName>
    <definedName name="_xlnm.Print_Area" localSheetId="0">'Financial Position'!$A$1:$F$32</definedName>
    <definedName name="_xlnm.Print_Area" localSheetId="2">'Functional Exp'!$A$1:$L$44</definedName>
    <definedName name="_xlnm.Print_Area" localSheetId="3">'Restricted Net Asset Changes'!$A$1:$L$45</definedName>
    <definedName name="_xlnm.Print_Area" localSheetId="1">'Stmt Activities'!$A$1:$J$34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3" l="1"/>
  <c r="H44" i="3"/>
  <c r="E44" i="3"/>
  <c r="E12" i="2"/>
  <c r="C58" i="4" l="1"/>
  <c r="C57" i="4"/>
  <c r="C56" i="4"/>
  <c r="E16" i="4" l="1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D12" i="4" l="1"/>
  <c r="D11" i="2"/>
  <c r="F24" i="1"/>
  <c r="D13" i="2" l="1"/>
  <c r="L9" i="3"/>
  <c r="L10" i="3"/>
  <c r="L11" i="3"/>
  <c r="L12" i="3"/>
  <c r="L14" i="3"/>
  <c r="L15" i="3"/>
  <c r="L16" i="3"/>
  <c r="L19" i="3"/>
  <c r="L20" i="3"/>
  <c r="L21" i="3"/>
  <c r="L22" i="3"/>
  <c r="L23" i="3"/>
  <c r="L24" i="3"/>
  <c r="L25" i="3"/>
  <c r="L27" i="3"/>
  <c r="L28" i="3"/>
  <c r="L29" i="3"/>
  <c r="L32" i="3"/>
  <c r="L34" i="3"/>
  <c r="L35" i="3"/>
  <c r="L36" i="3"/>
  <c r="K38" i="3"/>
  <c r="F38" i="3"/>
  <c r="F42" i="3" s="1"/>
  <c r="G38" i="3"/>
  <c r="G42" i="3" s="1"/>
  <c r="C40" i="8" l="1"/>
  <c r="G39" i="8"/>
  <c r="G38" i="8"/>
  <c r="G37" i="8"/>
  <c r="G36" i="8"/>
  <c r="G35" i="8"/>
  <c r="G34" i="8"/>
  <c r="G33" i="8"/>
  <c r="G32" i="8"/>
  <c r="G31" i="8"/>
  <c r="G30" i="8"/>
  <c r="G29" i="8"/>
  <c r="G28" i="8"/>
  <c r="D40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F40" i="8"/>
  <c r="G9" i="8"/>
  <c r="G6" i="8"/>
  <c r="G5" i="8"/>
  <c r="G40" i="8" l="1"/>
  <c r="E40" i="8"/>
  <c r="D38" i="3" l="1"/>
  <c r="D42" i="3" s="1"/>
  <c r="C38" i="3"/>
  <c r="C42" i="3" s="1"/>
  <c r="F11" i="2"/>
  <c r="F12" i="2"/>
  <c r="H13" i="3"/>
  <c r="H17" i="3"/>
  <c r="H18" i="3"/>
  <c r="H26" i="3"/>
  <c r="H30" i="3"/>
  <c r="H31" i="3"/>
  <c r="H33" i="3"/>
  <c r="H37" i="3"/>
  <c r="E13" i="3"/>
  <c r="E17" i="3"/>
  <c r="E18" i="3"/>
  <c r="E26" i="3"/>
  <c r="E30" i="3"/>
  <c r="I30" i="3" s="1"/>
  <c r="L30" i="3" s="1"/>
  <c r="E31" i="3"/>
  <c r="E33" i="3"/>
  <c r="E37" i="3"/>
  <c r="B38" i="3"/>
  <c r="I31" i="3" l="1"/>
  <c r="L31" i="3" s="1"/>
  <c r="I37" i="3"/>
  <c r="L37" i="3" s="1"/>
  <c r="I13" i="3"/>
  <c r="L13" i="3" s="1"/>
  <c r="I18" i="3"/>
  <c r="L18" i="3" s="1"/>
  <c r="I17" i="3"/>
  <c r="L17" i="3" s="1"/>
  <c r="I26" i="3"/>
  <c r="L26" i="3" s="1"/>
  <c r="I33" i="3"/>
  <c r="L33" i="3" s="1"/>
  <c r="C53" i="4" l="1"/>
  <c r="C11" i="4" s="1"/>
  <c r="C12" i="4" s="1"/>
  <c r="C45" i="4" l="1"/>
  <c r="D45" i="4"/>
  <c r="F20" i="1"/>
  <c r="F14" i="1" l="1"/>
  <c r="H13" i="2"/>
  <c r="D14" i="1" l="1"/>
  <c r="F29" i="2" l="1"/>
  <c r="F27" i="2"/>
  <c r="D20" i="1"/>
  <c r="E11" i="4" l="1"/>
  <c r="F25" i="1" l="1"/>
  <c r="E8" i="4" l="1"/>
  <c r="E9" i="4"/>
  <c r="E10" i="4"/>
  <c r="H24" i="2" l="1"/>
  <c r="H20" i="2"/>
  <c r="H25" i="2" l="1"/>
  <c r="H31" i="2" s="1"/>
  <c r="H33" i="2" s="1"/>
  <c r="D23" i="2" l="1"/>
  <c r="F23" i="2" s="1"/>
  <c r="D18" i="2"/>
  <c r="F18" i="2" s="1"/>
  <c r="D17" i="2"/>
  <c r="F17" i="2" s="1"/>
  <c r="B42" i="3"/>
  <c r="D22" i="2"/>
  <c r="F22" i="2" s="1"/>
  <c r="D19" i="2"/>
  <c r="F19" i="2" s="1"/>
  <c r="D24" i="2" l="1"/>
  <c r="F24" i="2" s="1"/>
  <c r="D20" i="2"/>
  <c r="F20" i="2" s="1"/>
  <c r="D25" i="2" l="1"/>
  <c r="E38" i="3"/>
  <c r="E42" i="3" s="1"/>
  <c r="F25" i="2" l="1"/>
  <c r="H38" i="3"/>
  <c r="H42" i="3" s="1"/>
  <c r="E13" i="7"/>
  <c r="D13" i="7"/>
  <c r="E15" i="4"/>
  <c r="E45" i="4" s="1"/>
  <c r="D47" i="4"/>
  <c r="F27" i="1"/>
  <c r="D25" i="1"/>
  <c r="F30" i="1" l="1"/>
  <c r="F32" i="1" s="1"/>
  <c r="L8" i="3"/>
  <c r="L38" i="3" s="1"/>
  <c r="I38" i="3"/>
  <c r="I42" i="3" s="1"/>
  <c r="E7" i="4"/>
  <c r="E12" i="4" s="1"/>
  <c r="E47" i="4" s="1"/>
  <c r="B44" i="3" l="1"/>
  <c r="D44" i="3"/>
  <c r="F44" i="3"/>
  <c r="C44" i="3"/>
  <c r="G44" i="3"/>
  <c r="E13" i="2"/>
  <c r="E31" i="2" s="1"/>
  <c r="E33" i="2" l="1"/>
  <c r="D29" i="1" s="1"/>
  <c r="D31" i="2" l="1"/>
  <c r="D33" i="2" s="1"/>
  <c r="D24" i="1" s="1"/>
  <c r="F13" i="2"/>
  <c r="F31" i="2" l="1"/>
  <c r="D27" i="1"/>
  <c r="D30" i="1" s="1"/>
  <c r="D32" i="1" s="1"/>
  <c r="C47" i="4"/>
  <c r="F33" i="2" l="1"/>
</calcChain>
</file>

<file path=xl/sharedStrings.xml><?xml version="1.0" encoding="utf-8"?>
<sst xmlns="http://schemas.openxmlformats.org/spreadsheetml/2006/main" count="218" uniqueCount="177">
  <si>
    <t>The Education Foundation of Collier County Inc.</t>
  </si>
  <si>
    <t>Statement of Financial Position</t>
  </si>
  <si>
    <t>Assets</t>
  </si>
  <si>
    <t xml:space="preserve">               Prepaid Scholarships</t>
  </si>
  <si>
    <t xml:space="preserve">               Other Prepaid Expenses</t>
  </si>
  <si>
    <t xml:space="preserve">               Endowment Fund (held at CCF)</t>
  </si>
  <si>
    <t xml:space="preserve">               Property and Equipment, net</t>
  </si>
  <si>
    <t>Total Assets</t>
  </si>
  <si>
    <t>Liabilities &amp; Net Assets</t>
  </si>
  <si>
    <t xml:space="preserve">     Liabilities</t>
  </si>
  <si>
    <t xml:space="preserve">     Total Liabilities</t>
  </si>
  <si>
    <t xml:space="preserve">     Net Assets</t>
  </si>
  <si>
    <t xml:space="preserve">          Without Donor Restrictions</t>
  </si>
  <si>
    <t xml:space="preserve">               Undesignated</t>
  </si>
  <si>
    <t xml:space="preserve">               Designated</t>
  </si>
  <si>
    <t xml:space="preserve">          Total Without Donor Restrictions</t>
  </si>
  <si>
    <t xml:space="preserve">          With Donor Restrictions</t>
  </si>
  <si>
    <t xml:space="preserve">     Total Net Assets</t>
  </si>
  <si>
    <t>Total Liabilities &amp; Net Assets</t>
  </si>
  <si>
    <t xml:space="preserve">               Investments at Schwab (Board Designated)</t>
  </si>
  <si>
    <t xml:space="preserve">               Investment in Property and Equipment</t>
  </si>
  <si>
    <t>ENDING FUND BALANCE</t>
  </si>
  <si>
    <t>NET SURPLUS/(DEFICIT)</t>
  </si>
  <si>
    <t>BEGINNING FUND BALANCE</t>
  </si>
  <si>
    <t>Total Expenses</t>
  </si>
  <si>
    <t xml:space="preserve">     Total Supporting Services</t>
  </si>
  <si>
    <t xml:space="preserve">          Fundraising</t>
  </si>
  <si>
    <t xml:space="preserve">          General &amp; Administration</t>
  </si>
  <si>
    <t xml:space="preserve">     Supporting Services</t>
  </si>
  <si>
    <t xml:space="preserve">     Total Program Expenses</t>
  </si>
  <si>
    <t xml:space="preserve">          Future Ready Collier</t>
  </si>
  <si>
    <t xml:space="preserve">          Educators &amp; Teachers</t>
  </si>
  <si>
    <t xml:space="preserve">          Students &amp; Families</t>
  </si>
  <si>
    <t xml:space="preserve">     Program Expenses</t>
  </si>
  <si>
    <t>Expenses</t>
  </si>
  <si>
    <t>Total Income</t>
  </si>
  <si>
    <t xml:space="preserve">          Released from Restriction</t>
  </si>
  <si>
    <t xml:space="preserve">          Corporate Revenue</t>
  </si>
  <si>
    <t xml:space="preserve">          Individual Contributions / Family Foundations</t>
  </si>
  <si>
    <t xml:space="preserve">          Governmental Grants</t>
  </si>
  <si>
    <t xml:space="preserve">          Foundation Revenue &amp; Grants</t>
  </si>
  <si>
    <t>Income</t>
  </si>
  <si>
    <t>Statement of Activities</t>
  </si>
  <si>
    <t>Restricted</t>
  </si>
  <si>
    <t xml:space="preserve">     Printing and Copying</t>
  </si>
  <si>
    <t xml:space="preserve">     Postage and Shipping</t>
  </si>
  <si>
    <t xml:space="preserve">     Payroll Processing Fees</t>
  </si>
  <si>
    <t xml:space="preserve">     Insurance</t>
  </si>
  <si>
    <t xml:space="preserve">     Financial Service Fees</t>
  </si>
  <si>
    <t xml:space="preserve">     Software Licenses</t>
  </si>
  <si>
    <t xml:space="preserve">     Telecommunications &amp; Website</t>
  </si>
  <si>
    <t xml:space="preserve">     Equipment - Expendable</t>
  </si>
  <si>
    <t xml:space="preserve">     Equipment Leases</t>
  </si>
  <si>
    <t xml:space="preserve">     Office Supplies</t>
  </si>
  <si>
    <t xml:space="preserve">     Conferences, Conventions and Meetings</t>
  </si>
  <si>
    <t xml:space="preserve">     Marketing and Direct Donor Expense</t>
  </si>
  <si>
    <t xml:space="preserve">     Outreach and Education</t>
  </si>
  <si>
    <t xml:space="preserve">     Volunteer and Intern Expense</t>
  </si>
  <si>
    <t xml:space="preserve">     Transportation</t>
  </si>
  <si>
    <t xml:space="preserve">     Meals and Entertainment</t>
  </si>
  <si>
    <t xml:space="preserve">     General Program Materials</t>
  </si>
  <si>
    <t xml:space="preserve">     Grants to Third Parties</t>
  </si>
  <si>
    <t xml:space="preserve">     Scholarships</t>
  </si>
  <si>
    <t xml:space="preserve">     Occupancy</t>
  </si>
  <si>
    <t xml:space="preserve">     Professional Services</t>
  </si>
  <si>
    <t xml:space="preserve">     Personnel Expenses</t>
  </si>
  <si>
    <t>Totals</t>
  </si>
  <si>
    <t>Total Supporting Services</t>
  </si>
  <si>
    <t>Fundraising</t>
  </si>
  <si>
    <t>Administration</t>
  </si>
  <si>
    <t>Total Program Services</t>
  </si>
  <si>
    <t>Educators &amp; Teachers</t>
  </si>
  <si>
    <t>Student  &amp; Families</t>
  </si>
  <si>
    <t>Supporting Services</t>
  </si>
  <si>
    <t>Program Services</t>
  </si>
  <si>
    <t xml:space="preserve">     Advertising</t>
  </si>
  <si>
    <t xml:space="preserve">     Dues, Publications and Subscriptions</t>
  </si>
  <si>
    <t xml:space="preserve">     School Services</t>
  </si>
  <si>
    <t>Total</t>
  </si>
  <si>
    <t xml:space="preserve">     Individual Contributions / Family Foundations</t>
  </si>
  <si>
    <t xml:space="preserve">     Governmental Grants</t>
  </si>
  <si>
    <t xml:space="preserve">     Foundation Revenue and Grants</t>
  </si>
  <si>
    <t>Budget Variance Report</t>
  </si>
  <si>
    <t>Net Assets with Restrictions</t>
  </si>
  <si>
    <t>Revenue</t>
  </si>
  <si>
    <t xml:space="preserve">Endowment  </t>
  </si>
  <si>
    <t>Capital - Building</t>
  </si>
  <si>
    <t xml:space="preserve">College &amp; Career Prep  </t>
  </si>
  <si>
    <t>Pre-Paid Scholarships</t>
  </si>
  <si>
    <t xml:space="preserve">College &amp; Career Preparation - Scholarships - Other  </t>
  </si>
  <si>
    <t xml:space="preserve">Endowment Release - Scholarship  </t>
  </si>
  <si>
    <t xml:space="preserve">Take Stock in Children - Scholarships  </t>
  </si>
  <si>
    <t xml:space="preserve">Entrepreneurship Program  </t>
  </si>
  <si>
    <t xml:space="preserve">Jump Start Scholarships  </t>
  </si>
  <si>
    <t xml:space="preserve">Forum Club  </t>
  </si>
  <si>
    <t xml:space="preserve">Press Club  </t>
  </si>
  <si>
    <t xml:space="preserve">Consortium Scholarship  </t>
  </si>
  <si>
    <t xml:space="preserve">Suncoast Scholarship  </t>
  </si>
  <si>
    <t xml:space="preserve">Carlin Student Scholarship  </t>
  </si>
  <si>
    <t xml:space="preserve">Teacher &amp; School Grants  </t>
  </si>
  <si>
    <t xml:space="preserve">License For Learning Grants  </t>
  </si>
  <si>
    <t xml:space="preserve">LJ MacCarthy Music Fund  </t>
  </si>
  <si>
    <t xml:space="preserve">Lal Gaynor Early Education &amp; Beyond  </t>
  </si>
  <si>
    <t xml:space="preserve">Principal Fellowship  </t>
  </si>
  <si>
    <t xml:space="preserve">Educator Grants - Other  </t>
  </si>
  <si>
    <t xml:space="preserve">Pi Beta Phi  </t>
  </si>
  <si>
    <t xml:space="preserve">Golden Apple Society  </t>
  </si>
  <si>
    <t xml:space="preserve">Golden Apple Teacher Grants  </t>
  </si>
  <si>
    <t xml:space="preserve">Future Ready Collier  </t>
  </si>
  <si>
    <t xml:space="preserve">Disaster Relief  </t>
  </si>
  <si>
    <t>Student and Families</t>
  </si>
  <si>
    <t>Endowment Fund</t>
  </si>
  <si>
    <t>Contributions</t>
  </si>
  <si>
    <t>Withdrawls</t>
  </si>
  <si>
    <t>Realized gains (losses)</t>
  </si>
  <si>
    <t>Unrealized gains (losses)</t>
  </si>
  <si>
    <t>Interest and dividends</t>
  </si>
  <si>
    <t>Administrative fees</t>
  </si>
  <si>
    <t>Endowment fund, ending balance</t>
  </si>
  <si>
    <t xml:space="preserve">Released </t>
  </si>
  <si>
    <t>Unrestricted</t>
  </si>
  <si>
    <t xml:space="preserve">     Travel</t>
  </si>
  <si>
    <t>The Education Foundation of Collier County, Inc</t>
  </si>
  <si>
    <t>Statement of Functional Expenses</t>
  </si>
  <si>
    <t xml:space="preserve">     Depreciation</t>
  </si>
  <si>
    <t>Technical Pathaways</t>
  </si>
  <si>
    <t>Program Percentage of Expenses</t>
  </si>
  <si>
    <t>General Student Programs</t>
  </si>
  <si>
    <t xml:space="preserve">     Awards and Recognition to Individuals</t>
  </si>
  <si>
    <t>Take Stock in Children Program</t>
  </si>
  <si>
    <t>General Educator Programs</t>
  </si>
  <si>
    <t xml:space="preserve">Staff positions not hired. </t>
  </si>
  <si>
    <t>Below the Line Items</t>
  </si>
  <si>
    <t xml:space="preserve">     Auction Expense</t>
  </si>
  <si>
    <t>Total Revenue</t>
  </si>
  <si>
    <t xml:space="preserve">     Personnel Expenses (including Accrued Vacation)</t>
  </si>
  <si>
    <t>Sue Filip Fund</t>
  </si>
  <si>
    <t>OPERATING NET SURPLUS/(DEFICIT)</t>
  </si>
  <si>
    <t xml:space="preserve">     State Registration and Licensing Fees</t>
  </si>
  <si>
    <t xml:space="preserve">          Investment Revenue</t>
  </si>
  <si>
    <t xml:space="preserve">     Investment Income</t>
  </si>
  <si>
    <t>Variance</t>
  </si>
  <si>
    <t xml:space="preserve">               Cash and Cash Equivalents (Everbank)</t>
  </si>
  <si>
    <t xml:space="preserve">               Cash and Cash Equivalents (Schwab)</t>
  </si>
  <si>
    <t xml:space="preserve">               Accounts Payable</t>
  </si>
  <si>
    <t xml:space="preserve">     Corporate/Organizational Revenue</t>
  </si>
  <si>
    <t xml:space="preserve">               Accrued Payroll &amp; Vacation</t>
  </si>
  <si>
    <t>Change in Value of Endowment</t>
  </si>
  <si>
    <t xml:space="preserve">    Less: Special Event Expenses</t>
  </si>
  <si>
    <t>Total Expenses By Function</t>
  </si>
  <si>
    <t>Interfund Transfer</t>
  </si>
  <si>
    <t xml:space="preserve">Farley Student Scholarship  </t>
  </si>
  <si>
    <t>Community Outreach</t>
  </si>
  <si>
    <t>PYTD 2025 Totals</t>
  </si>
  <si>
    <t>Grant refund FY26</t>
  </si>
  <si>
    <t>New Devo software</t>
  </si>
  <si>
    <t>Grant refund of $39k</t>
  </si>
  <si>
    <t>Endowment fund, beginning balance, July 1, 2025</t>
  </si>
  <si>
    <t>CFEF Grant received not budgeted - direct pass through $15k</t>
  </si>
  <si>
    <t>CFEF scholarship grant $$- see above revenue</t>
  </si>
  <si>
    <t>Class Wallet - refunded $39k</t>
  </si>
  <si>
    <t>Development software $7k not budgeted</t>
  </si>
  <si>
    <t>Beginning Balance  07/01/2025</t>
  </si>
  <si>
    <t>August 30, 2025</t>
  </si>
  <si>
    <t>8/30/25</t>
  </si>
  <si>
    <t>8/30/24</t>
  </si>
  <si>
    <t>For the Period July 1, 2025 - August 30, 2025</t>
  </si>
  <si>
    <t>July - August 2026 Total</t>
  </si>
  <si>
    <t>Prior Year -July - August  2025</t>
  </si>
  <si>
    <t>For the Period July 1 - August 30, 2025</t>
  </si>
  <si>
    <t>Ending Balance 8/30/2025</t>
  </si>
  <si>
    <t>July - Aug Actual</t>
  </si>
  <si>
    <t>July - Aug Budget</t>
  </si>
  <si>
    <t xml:space="preserve">     Awards and Recognition</t>
  </si>
  <si>
    <t>Educator/Giving Pathways</t>
  </si>
  <si>
    <t>Ritz - prepaid early</t>
  </si>
  <si>
    <t>to be moved to endowment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</si>
</sst>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$-409]#,##0;\([$$-409]#,##0\);[$$-409]#,##0"/>
  </numFmts>
  <fonts count="3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entury Gothic"/>
      <family val="2"/>
    </font>
    <font>
      <i/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8"/>
      <color rgb="FF000000"/>
      <name val="Century Gothic"/>
      <family val="2"/>
    </font>
    <font>
      <i/>
      <sz val="9"/>
      <color rgb="FF000000"/>
      <name val="Century Gothic"/>
      <family val="2"/>
    </font>
    <font>
      <b/>
      <i/>
      <sz val="8"/>
      <color rgb="FF000000"/>
      <name val="Century Gothic"/>
      <family val="2"/>
    </font>
    <font>
      <b/>
      <i/>
      <sz val="9"/>
      <color rgb="FF000000"/>
      <name val="Century Gothic"/>
      <family val="2"/>
    </font>
    <font>
      <sz val="11"/>
      <color rgb="FFFF0000"/>
      <name val="Century Gothic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5" fillId="0" borderId="0" xfId="0" applyFont="1"/>
    <xf numFmtId="49" fontId="7" fillId="0" borderId="0" xfId="0" applyNumberFormat="1" applyFont="1" applyAlignment="1">
      <alignment vertical="top"/>
    </xf>
    <xf numFmtId="0" fontId="9" fillId="0" borderId="0" xfId="0" applyFont="1"/>
    <xf numFmtId="164" fontId="10" fillId="0" borderId="0" xfId="1" applyNumberFormat="1" applyFont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164" fontId="9" fillId="0" borderId="0" xfId="1" applyNumberFormat="1" applyFont="1"/>
    <xf numFmtId="164" fontId="10" fillId="0" borderId="3" xfId="1" applyNumberFormat="1" applyFont="1" applyBorder="1" applyAlignment="1">
      <alignment horizontal="right" vertical="top"/>
    </xf>
    <xf numFmtId="164" fontId="10" fillId="0" borderId="0" xfId="1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49" fontId="8" fillId="0" borderId="0" xfId="0" applyNumberFormat="1" applyFont="1" applyAlignment="1">
      <alignment horizontal="center"/>
    </xf>
    <xf numFmtId="49" fontId="8" fillId="0" borderId="4" xfId="0" applyNumberFormat="1" applyFont="1" applyBorder="1" applyAlignment="1">
      <alignment horizontal="center"/>
    </xf>
    <xf numFmtId="164" fontId="9" fillId="0" borderId="0" xfId="1" applyNumberFormat="1" applyFont="1" applyBorder="1"/>
    <xf numFmtId="0" fontId="9" fillId="0" borderId="0" xfId="3" applyFont="1"/>
    <xf numFmtId="164" fontId="10" fillId="0" borderId="1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8" fillId="0" borderId="5" xfId="1" applyNumberFormat="1" applyFont="1" applyBorder="1" applyAlignment="1">
      <alignment horizontal="right" vertical="top"/>
    </xf>
    <xf numFmtId="0" fontId="6" fillId="0" borderId="0" xfId="3" applyFont="1"/>
    <xf numFmtId="0" fontId="5" fillId="0" borderId="0" xfId="3" applyFont="1"/>
    <xf numFmtId="49" fontId="5" fillId="0" borderId="1" xfId="3" applyNumberFormat="1" applyFont="1" applyBorder="1" applyAlignment="1">
      <alignment horizontal="center" wrapText="1"/>
    </xf>
    <xf numFmtId="49" fontId="5" fillId="0" borderId="1" xfId="3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3" applyFont="1"/>
    <xf numFmtId="49" fontId="5" fillId="0" borderId="1" xfId="0" applyNumberFormat="1" applyFont="1" applyBorder="1" applyAlignment="1">
      <alignment horizontal="center" wrapText="1"/>
    </xf>
    <xf numFmtId="0" fontId="14" fillId="0" borderId="0" xfId="6" applyFont="1"/>
    <xf numFmtId="0" fontId="15" fillId="0" borderId="0" xfId="6" applyFont="1"/>
    <xf numFmtId="0" fontId="16" fillId="0" borderId="0" xfId="6" applyFont="1"/>
    <xf numFmtId="14" fontId="17" fillId="0" borderId="4" xfId="6" applyNumberFormat="1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8" fillId="0" borderId="0" xfId="6" applyFont="1"/>
    <xf numFmtId="164" fontId="9" fillId="0" borderId="0" xfId="7" applyNumberFormat="1" applyFont="1"/>
    <xf numFmtId="164" fontId="4" fillId="0" borderId="0" xfId="7" applyNumberFormat="1" applyFont="1"/>
    <xf numFmtId="164" fontId="9" fillId="0" borderId="4" xfId="7" applyNumberFormat="1" applyFont="1" applyBorder="1"/>
    <xf numFmtId="164" fontId="4" fillId="0" borderId="4" xfId="7" applyNumberFormat="1" applyFont="1" applyBorder="1"/>
    <xf numFmtId="164" fontId="17" fillId="0" borderId="0" xfId="7" applyNumberFormat="1" applyFont="1"/>
    <xf numFmtId="9" fontId="16" fillId="0" borderId="0" xfId="8" applyFont="1"/>
    <xf numFmtId="0" fontId="19" fillId="0" borderId="0" xfId="6" applyFont="1"/>
    <xf numFmtId="43" fontId="16" fillId="0" borderId="0" xfId="6" applyNumberFormat="1" applyFont="1"/>
    <xf numFmtId="164" fontId="16" fillId="0" borderId="0" xfId="6" applyNumberFormat="1" applyFont="1"/>
    <xf numFmtId="9" fontId="11" fillId="0" borderId="0" xfId="2" applyFont="1"/>
    <xf numFmtId="49" fontId="5" fillId="0" borderId="0" xfId="3" applyNumberFormat="1" applyFont="1" applyAlignment="1">
      <alignment vertical="top"/>
    </xf>
    <xf numFmtId="0" fontId="7" fillId="0" borderId="0" xfId="3" applyFont="1" applyAlignment="1">
      <alignment vertical="top"/>
    </xf>
    <xf numFmtId="164" fontId="10" fillId="0" borderId="6" xfId="1" applyNumberFormat="1" applyFont="1" applyBorder="1" applyAlignment="1">
      <alignment horizontal="right" vertical="top"/>
    </xf>
    <xf numFmtId="164" fontId="6" fillId="0" borderId="0" xfId="0" applyNumberFormat="1" applyFont="1"/>
    <xf numFmtId="0" fontId="12" fillId="0" borderId="0" xfId="3" applyFont="1"/>
    <xf numFmtId="164" fontId="11" fillId="0" borderId="0" xfId="3" applyNumberFormat="1" applyFont="1"/>
    <xf numFmtId="164" fontId="13" fillId="0" borderId="0" xfId="0" applyNumberFormat="1" applyFont="1"/>
    <xf numFmtId="164" fontId="13" fillId="0" borderId="0" xfId="3" applyNumberFormat="1" applyFont="1"/>
    <xf numFmtId="43" fontId="6" fillId="0" borderId="0" xfId="0" applyNumberFormat="1" applyFont="1"/>
    <xf numFmtId="164" fontId="6" fillId="0" borderId="0" xfId="1" applyNumberFormat="1" applyFont="1"/>
    <xf numFmtId="0" fontId="21" fillId="0" borderId="0" xfId="3" applyFont="1"/>
    <xf numFmtId="164" fontId="21" fillId="0" borderId="0" xfId="3" applyNumberFormat="1" applyFont="1"/>
    <xf numFmtId="164" fontId="6" fillId="0" borderId="0" xfId="3" applyNumberFormat="1" applyFont="1"/>
    <xf numFmtId="49" fontId="5" fillId="0" borderId="4" xfId="3" applyNumberFormat="1" applyFont="1" applyBorder="1" applyAlignment="1">
      <alignment horizontal="center" wrapText="1"/>
    </xf>
    <xf numFmtId="0" fontId="20" fillId="0" borderId="0" xfId="3" applyFont="1"/>
    <xf numFmtId="164" fontId="9" fillId="0" borderId="6" xfId="1" applyNumberFormat="1" applyFont="1" applyBorder="1"/>
    <xf numFmtId="0" fontId="22" fillId="0" borderId="0" xfId="3" applyFont="1"/>
    <xf numFmtId="164" fontId="11" fillId="0" borderId="0" xfId="1" applyNumberFormat="1" applyFont="1"/>
    <xf numFmtId="164" fontId="11" fillId="0" borderId="7" xfId="1" applyNumberFormat="1" applyFont="1" applyBorder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23" fillId="0" borderId="10" xfId="0" applyFont="1" applyBorder="1"/>
    <xf numFmtId="0" fontId="12" fillId="0" borderId="11" xfId="0" applyFont="1" applyBorder="1"/>
    <xf numFmtId="0" fontId="13" fillId="0" borderId="12" xfId="0" applyFont="1" applyBorder="1"/>
    <xf numFmtId="0" fontId="6" fillId="0" borderId="11" xfId="0" applyFont="1" applyBorder="1"/>
    <xf numFmtId="164" fontId="6" fillId="0" borderId="0" xfId="1" applyNumberFormat="1" applyFont="1" applyBorder="1"/>
    <xf numFmtId="0" fontId="20" fillId="0" borderId="0" xfId="0" applyFont="1" applyAlignment="1">
      <alignment vertical="top"/>
    </xf>
    <xf numFmtId="49" fontId="5" fillId="0" borderId="0" xfId="0" applyNumberFormat="1" applyFont="1" applyAlignment="1">
      <alignment horizontal="center"/>
    </xf>
    <xf numFmtId="164" fontId="8" fillId="0" borderId="0" xfId="1" applyNumberFormat="1" applyFont="1" applyBorder="1" applyAlignment="1">
      <alignment horizontal="right" vertical="top"/>
    </xf>
    <xf numFmtId="43" fontId="6" fillId="0" borderId="0" xfId="1" applyFont="1"/>
    <xf numFmtId="0" fontId="12" fillId="0" borderId="4" xfId="3" applyFont="1" applyBorder="1" applyAlignment="1">
      <alignment horizontal="center" wrapText="1"/>
    </xf>
    <xf numFmtId="37" fontId="10" fillId="0" borderId="0" xfId="0" applyNumberFormat="1" applyFont="1" applyAlignment="1">
      <alignment horizontal="right" vertical="top"/>
    </xf>
    <xf numFmtId="164" fontId="10" fillId="0" borderId="0" xfId="1" applyNumberFormat="1" applyFont="1" applyFill="1" applyAlignment="1">
      <alignment horizontal="right" vertical="top"/>
    </xf>
    <xf numFmtId="165" fontId="6" fillId="0" borderId="0" xfId="0" applyNumberFormat="1" applyFont="1"/>
    <xf numFmtId="164" fontId="25" fillId="0" borderId="0" xfId="0" applyNumberFormat="1" applyFont="1"/>
    <xf numFmtId="164" fontId="9" fillId="0" borderId="0" xfId="1" applyNumberFormat="1" applyFont="1" applyFill="1"/>
    <xf numFmtId="164" fontId="9" fillId="0" borderId="0" xfId="0" applyNumberFormat="1" applyFont="1"/>
    <xf numFmtId="164" fontId="12" fillId="0" borderId="0" xfId="1" applyNumberFormat="1" applyFont="1"/>
    <xf numFmtId="164" fontId="12" fillId="0" borderId="4" xfId="1" applyNumberFormat="1" applyFont="1" applyBorder="1" applyAlignment="1">
      <alignment horizontal="center" wrapText="1"/>
    </xf>
    <xf numFmtId="0" fontId="26" fillId="0" borderId="0" xfId="3" applyFont="1"/>
    <xf numFmtId="0" fontId="27" fillId="0" borderId="0" xfId="3" applyFont="1"/>
    <xf numFmtId="37" fontId="9" fillId="0" borderId="0" xfId="11" applyNumberFormat="1" applyFont="1" applyAlignment="1">
      <alignment horizontal="right"/>
    </xf>
    <xf numFmtId="43" fontId="6" fillId="0" borderId="0" xfId="3" applyNumberFormat="1" applyFont="1"/>
    <xf numFmtId="164" fontId="11" fillId="0" borderId="0" xfId="7" applyNumberFormat="1" applyFont="1"/>
    <xf numFmtId="0" fontId="11" fillId="0" borderId="0" xfId="3" applyFont="1"/>
    <xf numFmtId="164" fontId="9" fillId="0" borderId="0" xfId="3" applyNumberFormat="1" applyFont="1"/>
    <xf numFmtId="0" fontId="11" fillId="0" borderId="4" xfId="3" applyFont="1" applyBorder="1" applyAlignment="1">
      <alignment horizontal="center"/>
    </xf>
    <xf numFmtId="0" fontId="23" fillId="0" borderId="12" xfId="0" applyFont="1" applyBorder="1"/>
    <xf numFmtId="165" fontId="9" fillId="0" borderId="0" xfId="0" applyNumberFormat="1" applyFont="1"/>
    <xf numFmtId="164" fontId="11" fillId="0" borderId="4" xfId="3" applyNumberFormat="1" applyFont="1" applyBorder="1"/>
    <xf numFmtId="164" fontId="11" fillId="0" borderId="4" xfId="1" applyNumberFormat="1" applyFont="1" applyBorder="1"/>
    <xf numFmtId="0" fontId="6" fillId="2" borderId="0" xfId="3" applyFont="1" applyFill="1"/>
    <xf numFmtId="164" fontId="6" fillId="2" borderId="0" xfId="3" applyNumberFormat="1" applyFont="1" applyFill="1"/>
    <xf numFmtId="0" fontId="12" fillId="2" borderId="0" xfId="3" applyFont="1" applyFill="1"/>
    <xf numFmtId="0" fontId="12" fillId="2" borderId="4" xfId="3" applyFont="1" applyFill="1" applyBorder="1"/>
    <xf numFmtId="164" fontId="11" fillId="0" borderId="0" xfId="1" applyNumberFormat="1" applyFont="1" applyBorder="1"/>
    <xf numFmtId="164" fontId="9" fillId="0" borderId="4" xfId="1" applyNumberFormat="1" applyFont="1" applyBorder="1"/>
    <xf numFmtId="0" fontId="6" fillId="2" borderId="4" xfId="3" applyFont="1" applyFill="1" applyBorder="1"/>
    <xf numFmtId="164" fontId="11" fillId="0" borderId="6" xfId="3" applyNumberFormat="1" applyFont="1" applyBorder="1"/>
    <xf numFmtId="0" fontId="12" fillId="2" borderId="6" xfId="3" applyFont="1" applyFill="1" applyBorder="1"/>
    <xf numFmtId="164" fontId="11" fillId="0" borderId="6" xfId="1" applyNumberFormat="1" applyFont="1" applyBorder="1"/>
    <xf numFmtId="49" fontId="5" fillId="0" borderId="0" xfId="12" applyNumberFormat="1" applyFont="1" applyAlignment="1">
      <alignment vertical="top"/>
    </xf>
    <xf numFmtId="0" fontId="6" fillId="0" borderId="0" xfId="12" applyFont="1"/>
    <xf numFmtId="0" fontId="22" fillId="0" borderId="0" xfId="12" applyFont="1"/>
    <xf numFmtId="43" fontId="6" fillId="0" borderId="0" xfId="13" applyFont="1"/>
    <xf numFmtId="49" fontId="5" fillId="0" borderId="1" xfId="12" applyNumberFormat="1" applyFont="1" applyBorder="1" applyAlignment="1">
      <alignment horizontal="center" wrapText="1"/>
    </xf>
    <xf numFmtId="49" fontId="5" fillId="0" borderId="1" xfId="12" applyNumberFormat="1" applyFont="1" applyBorder="1" applyAlignment="1">
      <alignment horizontal="center"/>
    </xf>
    <xf numFmtId="49" fontId="7" fillId="0" borderId="0" xfId="12" applyNumberFormat="1" applyFont="1" applyAlignment="1">
      <alignment vertical="top"/>
    </xf>
    <xf numFmtId="38" fontId="10" fillId="0" borderId="0" xfId="13" applyNumberFormat="1" applyFont="1" applyAlignment="1">
      <alignment horizontal="right" vertical="top"/>
    </xf>
    <xf numFmtId="164" fontId="10" fillId="0" borderId="0" xfId="13" applyNumberFormat="1" applyFont="1" applyAlignment="1">
      <alignment horizontal="right" vertical="top"/>
    </xf>
    <xf numFmtId="164" fontId="6" fillId="0" borderId="0" xfId="12" applyNumberFormat="1" applyFont="1"/>
    <xf numFmtId="164" fontId="9" fillId="0" borderId="0" xfId="13" applyNumberFormat="1" applyFont="1"/>
    <xf numFmtId="38" fontId="6" fillId="0" borderId="0" xfId="12" applyNumberFormat="1" applyFont="1"/>
    <xf numFmtId="38" fontId="9" fillId="0" borderId="0" xfId="14" applyNumberFormat="1" applyFont="1"/>
    <xf numFmtId="38" fontId="10" fillId="0" borderId="0" xfId="13" applyNumberFormat="1" applyFont="1" applyFill="1" applyAlignment="1">
      <alignment horizontal="right" vertical="top"/>
    </xf>
    <xf numFmtId="38" fontId="10" fillId="0" borderId="1" xfId="13" applyNumberFormat="1" applyFont="1" applyBorder="1" applyAlignment="1">
      <alignment horizontal="right" vertical="top"/>
    </xf>
    <xf numFmtId="164" fontId="10" fillId="0" borderId="4" xfId="13" applyNumberFormat="1" applyFont="1" applyBorder="1" applyAlignment="1">
      <alignment horizontal="right" vertical="top"/>
    </xf>
    <xf numFmtId="164" fontId="8" fillId="0" borderId="0" xfId="13" applyNumberFormat="1" applyFont="1" applyAlignment="1">
      <alignment horizontal="right" vertical="top"/>
    </xf>
    <xf numFmtId="0" fontId="12" fillId="0" borderId="0" xfId="12" applyFont="1"/>
    <xf numFmtId="0" fontId="24" fillId="0" borderId="0" xfId="12" applyFont="1"/>
    <xf numFmtId="43" fontId="12" fillId="0" borderId="0" xfId="13" applyFont="1"/>
    <xf numFmtId="164" fontId="6" fillId="0" borderId="0" xfId="13" applyNumberFormat="1" applyFont="1"/>
    <xf numFmtId="164" fontId="6" fillId="0" borderId="8" xfId="0" applyNumberFormat="1" applyFont="1" applyBorder="1"/>
    <xf numFmtId="164" fontId="6" fillId="0" borderId="13" xfId="0" applyNumberFormat="1" applyFont="1" applyBorder="1"/>
    <xf numFmtId="164" fontId="22" fillId="0" borderId="0" xfId="1" applyNumberFormat="1" applyFont="1"/>
    <xf numFmtId="0" fontId="6" fillId="0" borderId="10" xfId="0" applyFont="1" applyBorder="1"/>
    <xf numFmtId="164" fontId="6" fillId="0" borderId="11" xfId="0" applyNumberFormat="1" applyFont="1" applyBorder="1"/>
    <xf numFmtId="0" fontId="6" fillId="0" borderId="12" xfId="0" applyFont="1" applyBorder="1"/>
    <xf numFmtId="0" fontId="6" fillId="0" borderId="15" xfId="0" applyFont="1" applyBorder="1"/>
    <xf numFmtId="164" fontId="12" fillId="0" borderId="0" xfId="0" applyNumberFormat="1" applyFont="1"/>
    <xf numFmtId="0" fontId="6" fillId="0" borderId="13" xfId="0" applyFont="1" applyBorder="1"/>
    <xf numFmtId="0" fontId="6" fillId="0" borderId="14" xfId="0" applyFont="1" applyBorder="1"/>
    <xf numFmtId="0" fontId="13" fillId="0" borderId="15" xfId="0" applyFont="1" applyBorder="1"/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5" fillId="0" borderId="0" xfId="0" applyFont="1"/>
    <xf numFmtId="49" fontId="7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0" fontId="20" fillId="0" borderId="0" xfId="3" applyFont="1" applyAlignment="1">
      <alignment vertical="top"/>
    </xf>
    <xf numFmtId="0" fontId="5" fillId="0" borderId="0" xfId="3" applyFont="1"/>
    <xf numFmtId="49" fontId="5" fillId="0" borderId="1" xfId="3" applyNumberFormat="1" applyFont="1" applyBorder="1" applyAlignment="1">
      <alignment horizontal="center"/>
    </xf>
    <xf numFmtId="49" fontId="5" fillId="0" borderId="0" xfId="12" applyNumberFormat="1" applyFont="1" applyAlignment="1">
      <alignment vertical="top"/>
    </xf>
    <xf numFmtId="49" fontId="7" fillId="0" borderId="0" xfId="12" applyNumberFormat="1" applyFont="1" applyAlignment="1">
      <alignment vertical="top"/>
    </xf>
    <xf numFmtId="14" fontId="5" fillId="0" borderId="0" xfId="12" applyNumberFormat="1" applyFont="1" applyAlignment="1">
      <alignment horizontal="left" vertical="top"/>
    </xf>
    <xf numFmtId="0" fontId="5" fillId="0" borderId="0" xfId="12" applyFont="1"/>
  </cellXfs>
  <cellStyles count="15">
    <cellStyle name="Comma" xfId="1" builtinId="3"/>
    <cellStyle name="Comma 15" xfId="7" xr:uid="{6CCEB3B4-6AC0-482E-8D83-96C96532D44E}"/>
    <cellStyle name="Comma 2" xfId="5" xr:uid="{090C36C7-8B93-422C-95BF-82FFBF34C7D2}"/>
    <cellStyle name="Comma 3" xfId="10" xr:uid="{3365F7AC-2262-4D49-BFD2-5EACF6BABBE2}"/>
    <cellStyle name="Comma 3 2" xfId="13" xr:uid="{958AD8E2-CFDA-4488-98EF-574B7065434A}"/>
    <cellStyle name="Comma 4" xfId="14" xr:uid="{EF62BD33-FACC-4618-96E9-E83254F0363F}"/>
    <cellStyle name="Currency" xfId="11" builtinId="4"/>
    <cellStyle name="Normal" xfId="0" builtinId="0"/>
    <cellStyle name="Normal 11" xfId="6" xr:uid="{C671A48E-5472-449E-9D19-6630DC90544E}"/>
    <cellStyle name="Normal 2" xfId="3" xr:uid="{29ACA96F-D79E-453D-BF6F-B5F1DEF5D8C7}"/>
    <cellStyle name="Normal 3" xfId="4" xr:uid="{6CCC442A-CB1F-43F5-B5A5-AF9814687AF4}"/>
    <cellStyle name="Normal 3 2" xfId="12" xr:uid="{73656519-9FAD-44D4-A411-301ACB0E628B}"/>
    <cellStyle name="Normal 4" xfId="9" xr:uid="{0D304731-ACBA-45F1-AA42-A288A7FE1360}"/>
    <cellStyle name="Percent" xfId="2" builtinId="5"/>
    <cellStyle name="Percent 2" xfId="8" xr:uid="{E6AA77DC-3FCE-4BC1-9BF3-383D67B26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90" zoomScaleNormal="90" workbookViewId="0">
      <selection activeCell="M21" sqref="M21"/>
    </sheetView>
  </sheetViews>
  <sheetFormatPr defaultRowHeight="16.5" x14ac:dyDescent="0.3"/>
  <cols>
    <col min="1" max="1" width="14.5703125" style="1" customWidth="1"/>
    <col min="2" max="2" width="7.5703125" style="1" customWidth="1"/>
    <col min="3" max="3" width="38.7109375" style="1" customWidth="1"/>
    <col min="4" max="4" width="13.28515625" style="1" customWidth="1"/>
    <col min="5" max="5" width="3.140625" style="1" customWidth="1"/>
    <col min="6" max="6" width="13.28515625" style="1" customWidth="1"/>
    <col min="7" max="7" width="3.5703125" style="23" customWidth="1"/>
    <col min="8" max="8" width="13.140625" style="127" customWidth="1"/>
    <col min="9" max="9" width="11.5703125" style="1" bestFit="1" customWidth="1"/>
    <col min="10" max="10" width="14.5703125" style="1" bestFit="1" customWidth="1"/>
    <col min="11" max="12" width="9.85546875" style="1" bestFit="1" customWidth="1"/>
    <col min="13" max="15" width="9.140625" style="1"/>
    <col min="16" max="16" width="12.5703125" style="1" customWidth="1"/>
    <col min="17" max="16384" width="9.140625" style="1"/>
  </cols>
  <sheetData>
    <row r="1" spans="1:12" ht="19.899999999999999" customHeight="1" x14ac:dyDescent="0.3">
      <c r="A1" s="138" t="s">
        <v>0</v>
      </c>
      <c r="B1" s="138"/>
      <c r="C1" s="138"/>
      <c r="D1" s="138"/>
      <c r="E1" s="138"/>
      <c r="F1" s="138"/>
    </row>
    <row r="2" spans="1:12" ht="19.899999999999999" customHeight="1" x14ac:dyDescent="0.3">
      <c r="A2" s="138" t="s">
        <v>1</v>
      </c>
      <c r="B2" s="138"/>
      <c r="C2" s="138"/>
      <c r="D2" s="138"/>
      <c r="E2" s="138"/>
      <c r="F2" s="138"/>
    </row>
    <row r="3" spans="1:12" ht="16.899999999999999" customHeight="1" x14ac:dyDescent="0.3">
      <c r="A3" s="138" t="s">
        <v>163</v>
      </c>
      <c r="B3" s="138"/>
      <c r="C3" s="138"/>
      <c r="D3" s="138"/>
      <c r="E3" s="138"/>
      <c r="F3" s="138"/>
    </row>
    <row r="4" spans="1:12" ht="15.75" customHeight="1" x14ac:dyDescent="0.3">
      <c r="A4" s="139"/>
      <c r="B4" s="139"/>
      <c r="C4" s="139"/>
      <c r="D4" s="139"/>
      <c r="E4" s="139"/>
      <c r="F4" s="139"/>
    </row>
    <row r="5" spans="1:12" ht="15.75" customHeight="1" x14ac:dyDescent="0.3">
      <c r="A5" s="2"/>
      <c r="B5" s="140"/>
      <c r="C5" s="140"/>
      <c r="D5" s="12" t="s">
        <v>164</v>
      </c>
      <c r="E5" s="11"/>
      <c r="F5" s="12" t="s">
        <v>165</v>
      </c>
    </row>
    <row r="6" spans="1:12" ht="15.75" customHeight="1" x14ac:dyDescent="0.3">
      <c r="A6" s="136" t="s">
        <v>2</v>
      </c>
      <c r="B6" s="136"/>
      <c r="C6" s="136"/>
      <c r="D6" s="4"/>
      <c r="E6" s="4"/>
      <c r="F6" s="4"/>
    </row>
    <row r="7" spans="1:12" ht="15.75" customHeight="1" x14ac:dyDescent="0.3">
      <c r="A7" s="136" t="s">
        <v>142</v>
      </c>
      <c r="B7" s="136"/>
      <c r="C7" s="136"/>
      <c r="D7" s="84">
        <v>320993.71999999997</v>
      </c>
      <c r="E7" s="9"/>
      <c r="F7" s="7">
        <v>325825.83</v>
      </c>
      <c r="I7" s="77"/>
      <c r="J7" s="50"/>
    </row>
    <row r="8" spans="1:12" ht="15.75" customHeight="1" x14ac:dyDescent="0.3">
      <c r="A8" s="136" t="s">
        <v>143</v>
      </c>
      <c r="B8" s="136"/>
      <c r="C8" s="136"/>
      <c r="D8" s="91">
        <v>1329991.28</v>
      </c>
      <c r="E8" s="91"/>
      <c r="F8" s="91">
        <v>1095179.52</v>
      </c>
      <c r="I8" s="77"/>
      <c r="J8" s="50"/>
    </row>
    <row r="9" spans="1:12" ht="15.75" customHeight="1" x14ac:dyDescent="0.3">
      <c r="A9" s="136" t="s">
        <v>3</v>
      </c>
      <c r="B9" s="136"/>
      <c r="C9" s="136"/>
      <c r="D9" s="5">
        <v>1519195.39</v>
      </c>
      <c r="E9" s="9"/>
      <c r="F9" s="7">
        <v>1728210.76</v>
      </c>
      <c r="I9" s="77"/>
      <c r="J9" s="72"/>
      <c r="K9" s="45"/>
      <c r="L9" s="45"/>
    </row>
    <row r="10" spans="1:12" ht="15.75" customHeight="1" x14ac:dyDescent="0.3">
      <c r="A10" s="136" t="s">
        <v>4</v>
      </c>
      <c r="B10" s="136"/>
      <c r="C10" s="136"/>
      <c r="D10" s="75">
        <v>45114.5</v>
      </c>
      <c r="E10" s="9"/>
      <c r="F10" s="7">
        <v>49874.13</v>
      </c>
      <c r="I10" s="77"/>
    </row>
    <row r="11" spans="1:12" ht="15.75" customHeight="1" x14ac:dyDescent="0.3">
      <c r="A11" s="136" t="s">
        <v>5</v>
      </c>
      <c r="B11" s="136"/>
      <c r="C11" s="136"/>
      <c r="D11" s="5">
        <v>5092908.1399999997</v>
      </c>
      <c r="E11" s="9"/>
      <c r="F11" s="7">
        <v>1181684.18</v>
      </c>
      <c r="I11" s="77"/>
      <c r="J11" s="76"/>
    </row>
    <row r="12" spans="1:12" ht="15.75" customHeight="1" x14ac:dyDescent="0.3">
      <c r="A12" s="136" t="s">
        <v>19</v>
      </c>
      <c r="B12" s="136"/>
      <c r="C12" s="136"/>
      <c r="D12" s="75">
        <v>566096</v>
      </c>
      <c r="E12" s="9"/>
      <c r="F12" s="7">
        <v>521070</v>
      </c>
      <c r="I12" s="77"/>
      <c r="J12" s="45"/>
      <c r="K12" s="45"/>
    </row>
    <row r="13" spans="1:12" ht="15.75" customHeight="1" x14ac:dyDescent="0.3">
      <c r="A13" s="136" t="s">
        <v>6</v>
      </c>
      <c r="B13" s="136"/>
      <c r="C13" s="136"/>
      <c r="D13" s="5">
        <v>1795891.58</v>
      </c>
      <c r="E13" s="9"/>
      <c r="F13" s="7">
        <v>1898403.91</v>
      </c>
      <c r="I13" s="77"/>
      <c r="J13" s="45"/>
    </row>
    <row r="14" spans="1:12" ht="15.75" customHeight="1" thickBot="1" x14ac:dyDescent="0.35">
      <c r="A14" s="136" t="s">
        <v>7</v>
      </c>
      <c r="B14" s="136"/>
      <c r="C14" s="136"/>
      <c r="D14" s="6">
        <f>SUM(D7:D13)</f>
        <v>10670190.609999999</v>
      </c>
      <c r="E14" s="9"/>
      <c r="F14" s="6">
        <f>SUM(F7:F13)</f>
        <v>6800248.3300000001</v>
      </c>
      <c r="I14" s="77"/>
    </row>
    <row r="15" spans="1:12" ht="15.75" customHeight="1" thickTop="1" x14ac:dyDescent="0.3">
      <c r="D15" s="7"/>
      <c r="E15" s="13"/>
      <c r="F15" s="7"/>
    </row>
    <row r="16" spans="1:12" ht="15.75" customHeight="1" x14ac:dyDescent="0.3">
      <c r="A16" s="136" t="s">
        <v>8</v>
      </c>
      <c r="B16" s="136"/>
      <c r="C16" s="136"/>
      <c r="D16" s="7"/>
      <c r="E16" s="13"/>
      <c r="F16" s="7"/>
    </row>
    <row r="17" spans="1:9" ht="15.75" customHeight="1" x14ac:dyDescent="0.3">
      <c r="A17" s="136" t="s">
        <v>9</v>
      </c>
      <c r="B17" s="136"/>
      <c r="C17" s="136"/>
      <c r="D17" s="7"/>
      <c r="E17" s="13"/>
      <c r="F17" s="7"/>
    </row>
    <row r="18" spans="1:9" ht="15.75" customHeight="1" x14ac:dyDescent="0.3">
      <c r="A18" s="136" t="s">
        <v>144</v>
      </c>
      <c r="B18" s="136"/>
      <c r="C18" s="136"/>
      <c r="D18" s="79">
        <v>4160.68</v>
      </c>
      <c r="E18" s="9"/>
      <c r="F18" s="7">
        <v>12573.53</v>
      </c>
    </row>
    <row r="19" spans="1:9" ht="15.75" customHeight="1" x14ac:dyDescent="0.3">
      <c r="A19" s="137" t="s">
        <v>146</v>
      </c>
      <c r="B19" s="137"/>
      <c r="C19" s="137"/>
      <c r="D19" s="79">
        <v>70525.399999999994</v>
      </c>
      <c r="E19" s="9"/>
      <c r="F19" s="7">
        <v>58964.94</v>
      </c>
    </row>
    <row r="20" spans="1:9" ht="15.75" customHeight="1" x14ac:dyDescent="0.3">
      <c r="A20" s="136" t="s">
        <v>10</v>
      </c>
      <c r="B20" s="136"/>
      <c r="C20" s="136"/>
      <c r="D20" s="8">
        <f>SUM(D18:D19)</f>
        <v>74686.079999999987</v>
      </c>
      <c r="E20" s="9"/>
      <c r="F20" s="8">
        <f>SUM(F18:F19)</f>
        <v>71538.47</v>
      </c>
      <c r="G20" s="9"/>
    </row>
    <row r="21" spans="1:9" ht="15.75" customHeight="1" x14ac:dyDescent="0.3">
      <c r="D21" s="7"/>
      <c r="E21" s="13"/>
      <c r="F21" s="7"/>
      <c r="I21" s="45"/>
    </row>
    <row r="22" spans="1:9" ht="15.75" customHeight="1" x14ac:dyDescent="0.3">
      <c r="A22" s="136" t="s">
        <v>11</v>
      </c>
      <c r="B22" s="136"/>
      <c r="C22" s="136"/>
      <c r="D22" s="7"/>
      <c r="E22" s="13"/>
      <c r="F22" s="7"/>
    </row>
    <row r="23" spans="1:9" ht="15.75" customHeight="1" x14ac:dyDescent="0.3">
      <c r="A23" s="136" t="s">
        <v>12</v>
      </c>
      <c r="B23" s="136"/>
      <c r="C23" s="136"/>
      <c r="D23" s="7"/>
      <c r="E23" s="13"/>
      <c r="F23" s="7"/>
    </row>
    <row r="24" spans="1:9" ht="15.75" customHeight="1" x14ac:dyDescent="0.3">
      <c r="A24" s="136" t="s">
        <v>13</v>
      </c>
      <c r="B24" s="136"/>
      <c r="C24" s="136"/>
      <c r="D24" s="5">
        <f>'Stmt Activities'!D33-'Financial Position'!D25-'Financial Position'!D26</f>
        <v>2087366.8200000003</v>
      </c>
      <c r="E24" s="9"/>
      <c r="F24" s="7">
        <f>3206785-F25</f>
        <v>1308381.0900000001</v>
      </c>
      <c r="I24" s="45"/>
    </row>
    <row r="25" spans="1:9" ht="15.75" customHeight="1" x14ac:dyDescent="0.3">
      <c r="A25" s="3" t="s">
        <v>20</v>
      </c>
      <c r="B25" s="3"/>
      <c r="C25" s="3"/>
      <c r="D25" s="5">
        <f>D13</f>
        <v>1795891.58</v>
      </c>
      <c r="E25" s="9"/>
      <c r="F25" s="7">
        <f>F13</f>
        <v>1898403.91</v>
      </c>
      <c r="I25" s="45"/>
    </row>
    <row r="26" spans="1:9" ht="15.75" customHeight="1" x14ac:dyDescent="0.3">
      <c r="A26" s="136" t="s">
        <v>14</v>
      </c>
      <c r="B26" s="136"/>
      <c r="C26" s="136"/>
      <c r="D26" s="5">
        <v>500000</v>
      </c>
      <c r="E26" s="9"/>
      <c r="F26" s="7">
        <v>500000</v>
      </c>
    </row>
    <row r="27" spans="1:9" ht="15.75" customHeight="1" x14ac:dyDescent="0.3">
      <c r="A27" s="136" t="s">
        <v>15</v>
      </c>
      <c r="B27" s="136"/>
      <c r="C27" s="136"/>
      <c r="D27" s="8">
        <f>SUM(D24:D26)</f>
        <v>4383258.4000000004</v>
      </c>
      <c r="E27" s="9"/>
      <c r="F27" s="8">
        <f t="shared" ref="F27" si="0">SUM(F24:F26)</f>
        <v>3706785</v>
      </c>
      <c r="I27" s="45"/>
    </row>
    <row r="28" spans="1:9" ht="15.75" customHeight="1" x14ac:dyDescent="0.3">
      <c r="D28" s="7"/>
      <c r="E28" s="13"/>
      <c r="F28" s="7"/>
    </row>
    <row r="29" spans="1:9" ht="15.75" customHeight="1" x14ac:dyDescent="0.3">
      <c r="A29" s="136" t="s">
        <v>16</v>
      </c>
      <c r="B29" s="136"/>
      <c r="C29" s="136"/>
      <c r="D29" s="5">
        <f>'Stmt Activities'!E33</f>
        <v>6212246.9899999993</v>
      </c>
      <c r="E29" s="9"/>
      <c r="F29" s="7">
        <v>3021925</v>
      </c>
      <c r="I29" s="45"/>
    </row>
    <row r="30" spans="1:9" ht="15.75" customHeight="1" x14ac:dyDescent="0.3">
      <c r="A30" s="136" t="s">
        <v>17</v>
      </c>
      <c r="B30" s="136"/>
      <c r="C30" s="136"/>
      <c r="D30" s="8">
        <f>D27+D29</f>
        <v>10595505.390000001</v>
      </c>
      <c r="E30" s="9"/>
      <c r="F30" s="8">
        <f>F27+F29</f>
        <v>6728710</v>
      </c>
      <c r="I30" s="45"/>
    </row>
    <row r="31" spans="1:9" ht="15.75" customHeight="1" x14ac:dyDescent="0.3">
      <c r="D31" s="7"/>
      <c r="E31" s="13"/>
      <c r="F31" s="7"/>
    </row>
    <row r="32" spans="1:9" ht="15.75" customHeight="1" thickBot="1" x14ac:dyDescent="0.35">
      <c r="A32" s="136" t="s">
        <v>18</v>
      </c>
      <c r="B32" s="136"/>
      <c r="C32" s="136"/>
      <c r="D32" s="6">
        <f>D20+D30</f>
        <v>10670191.470000001</v>
      </c>
      <c r="E32" s="9"/>
      <c r="F32" s="6">
        <f>F20+F30</f>
        <v>6800248.4699999997</v>
      </c>
    </row>
    <row r="33" spans="4:6" ht="15.75" customHeight="1" thickTop="1" x14ac:dyDescent="0.3"/>
    <row r="34" spans="4:6" ht="13.35" customHeight="1" x14ac:dyDescent="0.3">
      <c r="D34" s="45"/>
    </row>
    <row r="35" spans="4:6" ht="13.35" customHeight="1" x14ac:dyDescent="0.3">
      <c r="D35" s="45"/>
    </row>
    <row r="36" spans="4:6" ht="13.35" customHeight="1" x14ac:dyDescent="0.3"/>
    <row r="37" spans="4:6" ht="13.35" customHeight="1" x14ac:dyDescent="0.3">
      <c r="F37" s="45"/>
    </row>
    <row r="38" spans="4:6" ht="13.35" customHeight="1" x14ac:dyDescent="0.3"/>
    <row r="39" spans="4:6" ht="13.35" customHeight="1" x14ac:dyDescent="0.3"/>
    <row r="40" spans="4:6" ht="13.35" customHeight="1" x14ac:dyDescent="0.3"/>
  </sheetData>
  <mergeCells count="27">
    <mergeCell ref="A1:F1"/>
    <mergeCell ref="A2:F2"/>
    <mergeCell ref="A3:F3"/>
    <mergeCell ref="A4:F4"/>
    <mergeCell ref="B5:C5"/>
    <mergeCell ref="A11:C11"/>
    <mergeCell ref="A12:C12"/>
    <mergeCell ref="A6:C6"/>
    <mergeCell ref="A7:C7"/>
    <mergeCell ref="A9:C9"/>
    <mergeCell ref="A10:C10"/>
    <mergeCell ref="A8:C8"/>
    <mergeCell ref="A20:C20"/>
    <mergeCell ref="A22:C22"/>
    <mergeCell ref="A23:C23"/>
    <mergeCell ref="A24:C24"/>
    <mergeCell ref="A13:C13"/>
    <mergeCell ref="A14:C14"/>
    <mergeCell ref="A16:C16"/>
    <mergeCell ref="A17:C17"/>
    <mergeCell ref="A18:C18"/>
    <mergeCell ref="A19:C19"/>
    <mergeCell ref="A26:C26"/>
    <mergeCell ref="A27:C27"/>
    <mergeCell ref="A29:C29"/>
    <mergeCell ref="A30:C30"/>
    <mergeCell ref="A32:C32"/>
  </mergeCells>
  <pageMargins left="0.25" right="0.25" top="0.25" bottom="0.2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8BD2-CF7E-4D16-87AA-3BE2977E8980}">
  <dimension ref="A1:Q47"/>
  <sheetViews>
    <sheetView topLeftCell="A7" zoomScale="90" zoomScaleNormal="90" workbookViewId="0">
      <selection activeCell="E13" sqref="E13"/>
    </sheetView>
  </sheetViews>
  <sheetFormatPr defaultRowHeight="16.5" x14ac:dyDescent="0.3"/>
  <cols>
    <col min="1" max="1" width="14.5703125" style="18" customWidth="1"/>
    <col min="2" max="2" width="7.5703125" style="18" customWidth="1"/>
    <col min="3" max="3" width="39.42578125" style="18" customWidth="1"/>
    <col min="4" max="4" width="14.5703125" style="18" customWidth="1"/>
    <col min="5" max="5" width="17.42578125" style="18" customWidth="1"/>
    <col min="6" max="6" width="14.5703125" style="18" customWidth="1"/>
    <col min="7" max="7" width="2.85546875" style="24" customWidth="1"/>
    <col min="8" max="8" width="14.5703125" style="18" customWidth="1"/>
    <col min="9" max="9" width="9.140625" style="58"/>
    <col min="10" max="10" width="14.5703125" style="18" bestFit="1" customWidth="1"/>
    <col min="11" max="11" width="14.28515625" style="18" customWidth="1"/>
    <col min="12" max="12" width="14.5703125" style="18" bestFit="1" customWidth="1"/>
    <col min="13" max="13" width="9.85546875" style="18" bestFit="1" customWidth="1"/>
    <col min="14" max="16" width="9.140625" style="18"/>
    <col min="17" max="17" width="14.5703125" style="72" bestFit="1" customWidth="1"/>
    <col min="18" max="16384" width="9.140625" style="18"/>
  </cols>
  <sheetData>
    <row r="1" spans="1:13" ht="19.899999999999999" customHeight="1" x14ac:dyDescent="0.3">
      <c r="A1" s="142" t="s">
        <v>0</v>
      </c>
      <c r="B1" s="142"/>
      <c r="C1" s="142"/>
      <c r="D1" s="142"/>
      <c r="E1" s="142"/>
      <c r="F1" s="42"/>
    </row>
    <row r="2" spans="1:13" ht="19.899999999999999" customHeight="1" x14ac:dyDescent="0.3">
      <c r="A2" s="142" t="s">
        <v>42</v>
      </c>
      <c r="B2" s="142"/>
      <c r="C2" s="142"/>
      <c r="D2" s="142"/>
      <c r="E2" s="142"/>
      <c r="F2" s="42"/>
    </row>
    <row r="3" spans="1:13" ht="16.899999999999999" customHeight="1" x14ac:dyDescent="0.3">
      <c r="A3" s="142" t="s">
        <v>166</v>
      </c>
      <c r="B3" s="142"/>
      <c r="C3" s="142"/>
      <c r="D3" s="142"/>
      <c r="E3" s="142"/>
      <c r="F3" s="42"/>
    </row>
    <row r="4" spans="1:13" ht="15.75" customHeight="1" x14ac:dyDescent="0.3">
      <c r="A4" s="143"/>
      <c r="B4" s="143"/>
      <c r="C4" s="143"/>
      <c r="D4" s="143"/>
      <c r="E4" s="143"/>
      <c r="F4" s="43"/>
    </row>
    <row r="5" spans="1:13" ht="48.75" customHeight="1" x14ac:dyDescent="0.3">
      <c r="A5" s="19"/>
      <c r="B5" s="144"/>
      <c r="C5" s="144"/>
      <c r="D5" s="20" t="s">
        <v>120</v>
      </c>
      <c r="E5" s="20" t="s">
        <v>43</v>
      </c>
      <c r="F5" s="55" t="s">
        <v>167</v>
      </c>
      <c r="H5" s="73" t="s">
        <v>168</v>
      </c>
    </row>
    <row r="6" spans="1:13" ht="15.75" customHeight="1" x14ac:dyDescent="0.3">
      <c r="A6" s="141" t="s">
        <v>41</v>
      </c>
      <c r="B6" s="141"/>
      <c r="C6" s="141"/>
      <c r="D6" s="14"/>
      <c r="E6" s="14"/>
      <c r="F6" s="14"/>
    </row>
    <row r="7" spans="1:13" ht="15.75" customHeight="1" x14ac:dyDescent="0.3">
      <c r="A7" s="141" t="s">
        <v>40</v>
      </c>
      <c r="B7" s="141"/>
      <c r="C7" s="141"/>
      <c r="D7" s="5">
        <v>10000</v>
      </c>
      <c r="E7" s="5">
        <v>72162</v>
      </c>
      <c r="F7" s="5">
        <v>82162</v>
      </c>
      <c r="H7" s="7">
        <v>124283</v>
      </c>
      <c r="J7" s="54"/>
      <c r="L7" s="54"/>
    </row>
    <row r="8" spans="1:13" ht="15.75" customHeight="1" x14ac:dyDescent="0.3">
      <c r="A8" s="141" t="s">
        <v>39</v>
      </c>
      <c r="B8" s="141"/>
      <c r="C8" s="141"/>
      <c r="D8" s="5">
        <v>0</v>
      </c>
      <c r="E8" s="5">
        <v>4279.68</v>
      </c>
      <c r="F8" s="5">
        <v>4279.68</v>
      </c>
      <c r="H8" s="7">
        <v>4092.81</v>
      </c>
      <c r="J8" s="54"/>
      <c r="K8" s="54"/>
    </row>
    <row r="9" spans="1:13" ht="15.75" customHeight="1" x14ac:dyDescent="0.3">
      <c r="A9" s="141" t="s">
        <v>38</v>
      </c>
      <c r="B9" s="141"/>
      <c r="C9" s="141"/>
      <c r="D9" s="5">
        <v>17334.259999999998</v>
      </c>
      <c r="E9" s="5">
        <v>17198.419999999998</v>
      </c>
      <c r="F9" s="5">
        <v>34532.68</v>
      </c>
      <c r="H9" s="78">
        <v>34435.89</v>
      </c>
      <c r="J9" s="54"/>
      <c r="M9" s="54"/>
    </row>
    <row r="10" spans="1:13" ht="15.75" customHeight="1" x14ac:dyDescent="0.3">
      <c r="A10" s="141" t="s">
        <v>37</v>
      </c>
      <c r="B10" s="141"/>
      <c r="C10" s="141"/>
      <c r="D10" s="5">
        <v>7500</v>
      </c>
      <c r="E10" s="5">
        <v>150</v>
      </c>
      <c r="F10" s="5">
        <v>7650</v>
      </c>
      <c r="H10" s="78">
        <v>3362.3</v>
      </c>
      <c r="J10" s="54"/>
    </row>
    <row r="11" spans="1:13" ht="15.75" customHeight="1" x14ac:dyDescent="0.3">
      <c r="A11" s="141" t="s">
        <v>139</v>
      </c>
      <c r="B11" s="141"/>
      <c r="C11" s="141"/>
      <c r="D11" s="5">
        <f>61043.48-D27</f>
        <v>13417.82</v>
      </c>
      <c r="E11" s="5">
        <v>0</v>
      </c>
      <c r="F11" s="5">
        <f t="shared" ref="F11:F12" si="0">SUM(D11:E11)</f>
        <v>13417.82</v>
      </c>
      <c r="G11" s="49"/>
      <c r="H11" s="78">
        <v>42790.14</v>
      </c>
      <c r="J11" s="54"/>
      <c r="L11" s="54"/>
    </row>
    <row r="12" spans="1:13" ht="15.75" customHeight="1" x14ac:dyDescent="0.3">
      <c r="A12" s="141" t="s">
        <v>36</v>
      </c>
      <c r="B12" s="141"/>
      <c r="C12" s="141"/>
      <c r="D12" s="75">
        <v>78401</v>
      </c>
      <c r="E12" s="75">
        <f>-D12</f>
        <v>-78401</v>
      </c>
      <c r="F12" s="5">
        <f t="shared" si="0"/>
        <v>0</v>
      </c>
      <c r="G12" s="53"/>
      <c r="H12" s="7">
        <v>0</v>
      </c>
      <c r="J12" s="54"/>
      <c r="L12" s="54"/>
    </row>
    <row r="13" spans="1:13" ht="15.75" customHeight="1" x14ac:dyDescent="0.3">
      <c r="A13" s="141" t="s">
        <v>35</v>
      </c>
      <c r="B13" s="141"/>
      <c r="C13" s="141"/>
      <c r="D13" s="8">
        <f>SUM(D7:D12)</f>
        <v>126653.07999999999</v>
      </c>
      <c r="E13" s="8">
        <f>SUM(E7:E12)</f>
        <v>15389.099999999991</v>
      </c>
      <c r="F13" s="44">
        <f t="shared" ref="F13" si="1">SUM(D13:E13)</f>
        <v>142042.18</v>
      </c>
      <c r="G13" s="52"/>
      <c r="H13" s="57">
        <f>SUM(H7:H12)</f>
        <v>208964.14</v>
      </c>
      <c r="J13" s="54"/>
      <c r="K13" s="54"/>
      <c r="L13" s="54"/>
    </row>
    <row r="14" spans="1:13" ht="15.75" customHeight="1" x14ac:dyDescent="0.3">
      <c r="D14" s="7"/>
      <c r="E14" s="7"/>
      <c r="F14" s="7"/>
      <c r="H14" s="7"/>
      <c r="J14" s="54"/>
    </row>
    <row r="15" spans="1:13" ht="15.75" customHeight="1" x14ac:dyDescent="0.3">
      <c r="A15" s="141" t="s">
        <v>34</v>
      </c>
      <c r="B15" s="141"/>
      <c r="C15" s="141"/>
      <c r="D15" s="7"/>
      <c r="E15" s="7"/>
      <c r="F15" s="7"/>
      <c r="H15" s="7"/>
      <c r="J15" s="54"/>
    </row>
    <row r="16" spans="1:13" ht="15.75" customHeight="1" x14ac:dyDescent="0.3">
      <c r="A16" s="141" t="s">
        <v>33</v>
      </c>
      <c r="B16" s="141"/>
      <c r="C16" s="141"/>
      <c r="D16" s="7"/>
      <c r="E16" s="7"/>
      <c r="F16" s="7"/>
      <c r="H16" s="7"/>
      <c r="J16" s="54"/>
    </row>
    <row r="17" spans="1:11" ht="15.75" customHeight="1" x14ac:dyDescent="0.3">
      <c r="A17" s="141" t="s">
        <v>32</v>
      </c>
      <c r="B17" s="141"/>
      <c r="C17" s="141"/>
      <c r="D17" s="5">
        <f>'Functional Exp'!B38</f>
        <v>234523.2</v>
      </c>
      <c r="E17" s="5"/>
      <c r="F17" s="5">
        <f>SUM(D17:E17)</f>
        <v>234523.2</v>
      </c>
      <c r="H17" s="7">
        <v>223944.34</v>
      </c>
      <c r="J17" s="72"/>
      <c r="K17" s="54"/>
    </row>
    <row r="18" spans="1:11" ht="15.75" customHeight="1" x14ac:dyDescent="0.3">
      <c r="A18" s="141" t="s">
        <v>31</v>
      </c>
      <c r="B18" s="141"/>
      <c r="C18" s="141"/>
      <c r="D18" s="5">
        <f>'Functional Exp'!C38</f>
        <v>41407.519999999997</v>
      </c>
      <c r="E18" s="5"/>
      <c r="F18" s="5">
        <f t="shared" ref="F18:F25" si="2">SUM(D18:E18)</f>
        <v>41407.519999999997</v>
      </c>
      <c r="H18" s="7">
        <v>78128.28</v>
      </c>
      <c r="I18" s="58" t="s">
        <v>156</v>
      </c>
      <c r="J18" s="72"/>
    </row>
    <row r="19" spans="1:11" ht="15.75" customHeight="1" x14ac:dyDescent="0.3">
      <c r="A19" s="141" t="s">
        <v>30</v>
      </c>
      <c r="B19" s="141"/>
      <c r="C19" s="141"/>
      <c r="D19" s="5">
        <f>'Functional Exp'!D38</f>
        <v>0</v>
      </c>
      <c r="E19" s="5"/>
      <c r="F19" s="5">
        <f t="shared" si="2"/>
        <v>0</v>
      </c>
      <c r="H19" s="7">
        <v>45026.71</v>
      </c>
      <c r="J19" s="72"/>
    </row>
    <row r="20" spans="1:11" ht="15.75" customHeight="1" x14ac:dyDescent="0.3">
      <c r="A20" s="141" t="s">
        <v>29</v>
      </c>
      <c r="B20" s="141"/>
      <c r="C20" s="141"/>
      <c r="D20" s="8">
        <f>SUM(D17:D19)</f>
        <v>275930.72000000003</v>
      </c>
      <c r="E20" s="8">
        <v>0</v>
      </c>
      <c r="F20" s="44">
        <f t="shared" si="2"/>
        <v>275930.72000000003</v>
      </c>
      <c r="H20" s="57">
        <f>SUM(H17:H19)</f>
        <v>347099.33</v>
      </c>
    </row>
    <row r="21" spans="1:11" ht="15.75" customHeight="1" x14ac:dyDescent="0.3">
      <c r="A21" s="141" t="s">
        <v>28</v>
      </c>
      <c r="B21" s="141"/>
      <c r="C21" s="141"/>
      <c r="D21" s="7"/>
      <c r="E21" s="7"/>
      <c r="F21" s="5"/>
      <c r="H21" s="7"/>
      <c r="K21" s="54"/>
    </row>
    <row r="22" spans="1:11" ht="15.75" customHeight="1" x14ac:dyDescent="0.3">
      <c r="A22" s="141" t="s">
        <v>27</v>
      </c>
      <c r="B22" s="141"/>
      <c r="C22" s="141"/>
      <c r="D22" s="5">
        <f>'Functional Exp'!F38</f>
        <v>23784.600000000002</v>
      </c>
      <c r="E22" s="5"/>
      <c r="F22" s="5">
        <f t="shared" si="2"/>
        <v>23784.600000000002</v>
      </c>
      <c r="H22" s="7">
        <v>15167.88</v>
      </c>
      <c r="J22" s="54"/>
    </row>
    <row r="23" spans="1:11" ht="15.75" customHeight="1" x14ac:dyDescent="0.3">
      <c r="A23" s="141" t="s">
        <v>26</v>
      </c>
      <c r="B23" s="141"/>
      <c r="C23" s="141"/>
      <c r="D23" s="5">
        <f>'Functional Exp'!G38</f>
        <v>79580.639999999985</v>
      </c>
      <c r="E23" s="5"/>
      <c r="F23" s="5">
        <f t="shared" si="2"/>
        <v>79580.639999999985</v>
      </c>
      <c r="H23" s="7">
        <v>63459.11</v>
      </c>
    </row>
    <row r="24" spans="1:11" ht="15.75" customHeight="1" x14ac:dyDescent="0.3">
      <c r="A24" s="141" t="s">
        <v>25</v>
      </c>
      <c r="B24" s="141"/>
      <c r="C24" s="141"/>
      <c r="D24" s="8">
        <f>SUM(D22:D23)</f>
        <v>103365.23999999999</v>
      </c>
      <c r="E24" s="8">
        <v>0</v>
      </c>
      <c r="F24" s="44">
        <f t="shared" si="2"/>
        <v>103365.23999999999</v>
      </c>
      <c r="H24" s="57">
        <f>SUM(H22:H23)</f>
        <v>78626.990000000005</v>
      </c>
    </row>
    <row r="25" spans="1:11" ht="15.75" customHeight="1" x14ac:dyDescent="0.3">
      <c r="A25" s="141" t="s">
        <v>24</v>
      </c>
      <c r="B25" s="141"/>
      <c r="C25" s="141"/>
      <c r="D25" s="15">
        <f>D20+D24</f>
        <v>379295.96</v>
      </c>
      <c r="E25" s="15">
        <v>0</v>
      </c>
      <c r="F25" s="44">
        <f t="shared" si="2"/>
        <v>379295.96</v>
      </c>
      <c r="G25" s="49"/>
      <c r="H25" s="57">
        <f>H20+H24</f>
        <v>425726.32</v>
      </c>
      <c r="J25" s="51"/>
      <c r="K25" s="54"/>
    </row>
    <row r="26" spans="1:11" ht="15.75" customHeight="1" x14ac:dyDescent="0.3">
      <c r="D26" s="7"/>
      <c r="E26" s="7"/>
      <c r="F26" s="5"/>
      <c r="H26" s="7"/>
    </row>
    <row r="27" spans="1:11" ht="15.75" customHeight="1" x14ac:dyDescent="0.3">
      <c r="A27" s="18" t="s">
        <v>147</v>
      </c>
      <c r="D27" s="7">
        <v>47625.66</v>
      </c>
      <c r="E27" s="7"/>
      <c r="F27" s="5">
        <f>D27+E27</f>
        <v>47625.66</v>
      </c>
      <c r="H27" s="78"/>
    </row>
    <row r="28" spans="1:11" ht="15.75" customHeight="1" x14ac:dyDescent="0.3">
      <c r="D28" s="7"/>
      <c r="E28" s="7"/>
      <c r="F28" s="5"/>
      <c r="H28" s="7"/>
      <c r="J28" s="54"/>
    </row>
    <row r="29" spans="1:11" ht="15.75" customHeight="1" x14ac:dyDescent="0.3">
      <c r="A29" s="142" t="s">
        <v>23</v>
      </c>
      <c r="B29" s="142"/>
      <c r="C29" s="142"/>
      <c r="D29" s="16">
        <v>4588275.62</v>
      </c>
      <c r="E29" s="16">
        <v>6196857.8899999997</v>
      </c>
      <c r="F29" s="16">
        <f>D29+E29</f>
        <v>10785133.51</v>
      </c>
      <c r="H29" s="59">
        <v>6945471.79</v>
      </c>
    </row>
    <row r="30" spans="1:11" ht="15.75" customHeight="1" x14ac:dyDescent="0.3">
      <c r="D30" s="7"/>
      <c r="E30" s="7"/>
      <c r="F30" s="7"/>
      <c r="H30" s="59"/>
    </row>
    <row r="31" spans="1:11" ht="15.75" customHeight="1" x14ac:dyDescent="0.3">
      <c r="A31" s="142" t="s">
        <v>22</v>
      </c>
      <c r="B31" s="142"/>
      <c r="C31" s="142"/>
      <c r="D31" s="16">
        <f>D13-D25+D27</f>
        <v>-205017.22000000003</v>
      </c>
      <c r="E31" s="16">
        <f t="shared" ref="E31:F31" si="3">E13-E25+E27</f>
        <v>15389.099999999991</v>
      </c>
      <c r="F31" s="16">
        <f t="shared" si="3"/>
        <v>-189628.12000000002</v>
      </c>
      <c r="H31" s="59">
        <f>H13-H25+H27</f>
        <v>-216762.18</v>
      </c>
      <c r="J31" s="54"/>
      <c r="K31" s="54"/>
    </row>
    <row r="32" spans="1:11" ht="15.75" customHeight="1" x14ac:dyDescent="0.3">
      <c r="D32" s="7"/>
      <c r="E32" s="7"/>
      <c r="F32" s="7"/>
      <c r="H32" s="59"/>
    </row>
    <row r="33" spans="1:8" ht="15.75" customHeight="1" thickBot="1" x14ac:dyDescent="0.35">
      <c r="A33" s="142" t="s">
        <v>21</v>
      </c>
      <c r="B33" s="142"/>
      <c r="C33" s="142"/>
      <c r="D33" s="17">
        <f>D29+D31</f>
        <v>4383258.4000000004</v>
      </c>
      <c r="E33" s="17">
        <f>E29+E31</f>
        <v>6212246.9899999993</v>
      </c>
      <c r="F33" s="17">
        <f>F29+F31</f>
        <v>10595505.390000001</v>
      </c>
      <c r="H33" s="60">
        <f>H29+H31</f>
        <v>6728709.6100000003</v>
      </c>
    </row>
    <row r="34" spans="1:8" ht="15.75" customHeight="1" thickTop="1" x14ac:dyDescent="0.3"/>
    <row r="35" spans="1:8" ht="13.35" customHeight="1" x14ac:dyDescent="0.3">
      <c r="H35" s="54"/>
    </row>
    <row r="36" spans="1:8" ht="13.35" customHeight="1" x14ac:dyDescent="0.3">
      <c r="D36" s="51"/>
      <c r="E36" s="51"/>
      <c r="F36" s="51"/>
      <c r="H36" s="51"/>
    </row>
    <row r="37" spans="1:8" ht="13.35" customHeight="1" x14ac:dyDescent="0.3">
      <c r="F37" s="54"/>
    </row>
    <row r="38" spans="1:8" ht="13.35" customHeight="1" x14ac:dyDescent="0.3">
      <c r="F38" s="54"/>
    </row>
    <row r="39" spans="1:8" ht="13.35" customHeight="1" x14ac:dyDescent="0.3">
      <c r="D39" s="54"/>
    </row>
    <row r="40" spans="1:8" ht="13.35" customHeight="1" x14ac:dyDescent="0.3">
      <c r="F40" s="54"/>
    </row>
    <row r="41" spans="1:8" ht="13.35" customHeight="1" x14ac:dyDescent="0.3"/>
    <row r="42" spans="1:8" ht="13.35" customHeight="1" x14ac:dyDescent="0.3"/>
    <row r="43" spans="1:8" ht="13.35" customHeight="1" x14ac:dyDescent="0.3"/>
    <row r="44" spans="1:8" ht="13.35" customHeight="1" x14ac:dyDescent="0.3"/>
    <row r="45" spans="1:8" ht="13.35" customHeight="1" x14ac:dyDescent="0.3"/>
    <row r="46" spans="1:8" ht="13.35" customHeight="1" x14ac:dyDescent="0.3"/>
    <row r="47" spans="1:8" ht="13.35" customHeight="1" x14ac:dyDescent="0.3"/>
  </sheetData>
  <mergeCells count="27">
    <mergeCell ref="A33:C33"/>
    <mergeCell ref="A25:C25"/>
    <mergeCell ref="A29:C29"/>
    <mergeCell ref="A31:C31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9:C9"/>
    <mergeCell ref="A10:C10"/>
    <mergeCell ref="A11:C11"/>
    <mergeCell ref="A12:C12"/>
    <mergeCell ref="A13:C13"/>
    <mergeCell ref="A6:C6"/>
    <mergeCell ref="A7:C7"/>
    <mergeCell ref="A8:C8"/>
    <mergeCell ref="A1:E1"/>
    <mergeCell ref="A2:E2"/>
    <mergeCell ref="A3:E3"/>
    <mergeCell ref="A4:E4"/>
    <mergeCell ref="B5:C5"/>
  </mergeCells>
  <pageMargins left="0.25" right="0.25" top="0.25" bottom="0.25" header="0.5" footer="0.5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D03D9-FDB7-4A1C-B843-5745A394AC2F}">
  <dimension ref="A1:M46"/>
  <sheetViews>
    <sheetView topLeftCell="A13" zoomScale="90" zoomScaleNormal="90" workbookViewId="0">
      <selection activeCell="Q42" sqref="Q42"/>
    </sheetView>
  </sheetViews>
  <sheetFormatPr defaultRowHeight="16.5" x14ac:dyDescent="0.3"/>
  <cols>
    <col min="1" max="1" width="51.28515625" style="18" customWidth="1"/>
    <col min="2" max="5" width="12.7109375" style="18" customWidth="1"/>
    <col min="6" max="6" width="15.7109375" style="18" customWidth="1"/>
    <col min="7" max="9" width="12.7109375" style="18" customWidth="1"/>
    <col min="10" max="10" width="3.140625" style="18" customWidth="1"/>
    <col min="11" max="11" width="12.28515625" style="51" customWidth="1"/>
    <col min="12" max="12" width="14.42578125" style="14" customWidth="1"/>
    <col min="13" max="13" width="9.140625" style="83"/>
    <col min="14" max="16384" width="9.140625" style="18"/>
  </cols>
  <sheetData>
    <row r="1" spans="1:13" s="46" customFormat="1" ht="19.5" customHeight="1" x14ac:dyDescent="0.25">
      <c r="A1" s="46" t="s">
        <v>122</v>
      </c>
      <c r="B1" s="142"/>
      <c r="C1" s="142"/>
      <c r="D1" s="142"/>
      <c r="E1" s="142"/>
      <c r="F1" s="142"/>
      <c r="G1" s="142"/>
      <c r="H1" s="142"/>
      <c r="I1" s="142"/>
      <c r="K1" s="80"/>
      <c r="L1" s="87"/>
      <c r="M1" s="82"/>
    </row>
    <row r="2" spans="1:13" s="46" customFormat="1" ht="19.5" customHeight="1" x14ac:dyDescent="0.25">
      <c r="A2" s="46" t="s">
        <v>123</v>
      </c>
      <c r="B2" s="142"/>
      <c r="C2" s="142"/>
      <c r="D2" s="142"/>
      <c r="E2" s="142"/>
      <c r="F2" s="142"/>
      <c r="G2" s="142"/>
      <c r="H2" s="142"/>
      <c r="I2" s="142"/>
      <c r="K2" s="80"/>
      <c r="L2" s="87"/>
      <c r="M2" s="82"/>
    </row>
    <row r="3" spans="1:13" s="46" customFormat="1" ht="19.5" customHeight="1" x14ac:dyDescent="0.25">
      <c r="A3" s="46" t="s">
        <v>169</v>
      </c>
      <c r="B3" s="142"/>
      <c r="C3" s="142"/>
      <c r="D3" s="142"/>
      <c r="E3" s="142"/>
      <c r="F3" s="142"/>
      <c r="G3" s="142"/>
      <c r="H3" s="142"/>
      <c r="I3" s="142"/>
      <c r="K3" s="80"/>
      <c r="L3" s="87"/>
      <c r="M3" s="82"/>
    </row>
    <row r="4" spans="1:13" ht="15.75" customHeight="1" x14ac:dyDescent="0.3">
      <c r="A4" s="56"/>
      <c r="B4" s="143"/>
      <c r="C4" s="143"/>
      <c r="D4" s="143"/>
      <c r="E4" s="143"/>
      <c r="F4" s="143"/>
      <c r="G4" s="143"/>
      <c r="H4" s="143"/>
      <c r="I4" s="143"/>
    </row>
    <row r="5" spans="1:13" ht="15.75" customHeight="1" x14ac:dyDescent="0.3">
      <c r="B5" s="145" t="s">
        <v>74</v>
      </c>
      <c r="C5" s="145"/>
      <c r="D5" s="145"/>
      <c r="E5" s="145"/>
      <c r="F5" s="145" t="s">
        <v>73</v>
      </c>
      <c r="G5" s="145"/>
      <c r="H5" s="145"/>
    </row>
    <row r="6" spans="1:13" ht="53.25" customHeight="1" x14ac:dyDescent="0.3">
      <c r="B6" s="20" t="s">
        <v>72</v>
      </c>
      <c r="C6" s="20" t="s">
        <v>71</v>
      </c>
      <c r="D6" s="20" t="s">
        <v>152</v>
      </c>
      <c r="E6" s="20" t="s">
        <v>70</v>
      </c>
      <c r="F6" s="21" t="s">
        <v>69</v>
      </c>
      <c r="G6" s="21" t="s">
        <v>68</v>
      </c>
      <c r="H6" s="20" t="s">
        <v>67</v>
      </c>
      <c r="I6" s="21" t="s">
        <v>66</v>
      </c>
      <c r="J6" s="94"/>
      <c r="K6" s="81" t="s">
        <v>153</v>
      </c>
      <c r="L6" s="89" t="s">
        <v>141</v>
      </c>
    </row>
    <row r="7" spans="1:13" ht="15.75" customHeight="1" x14ac:dyDescent="0.3">
      <c r="J7" s="94"/>
    </row>
    <row r="8" spans="1:13" ht="15.75" customHeight="1" x14ac:dyDescent="0.3">
      <c r="A8" s="18" t="s">
        <v>65</v>
      </c>
      <c r="B8" s="5">
        <v>172601.12527846009</v>
      </c>
      <c r="C8" s="5">
        <v>56542.453596155436</v>
      </c>
      <c r="D8" s="5">
        <v>0</v>
      </c>
      <c r="E8" s="5">
        <v>226947.32</v>
      </c>
      <c r="F8" s="5">
        <v>17713.351811152395</v>
      </c>
      <c r="G8" s="5">
        <v>42590.889314232096</v>
      </c>
      <c r="H8" s="5">
        <v>59709.72</v>
      </c>
      <c r="I8" s="5">
        <v>289447.82</v>
      </c>
      <c r="J8" s="94"/>
      <c r="K8" s="7">
        <v>277379.67</v>
      </c>
      <c r="L8" s="88">
        <f>I8-K8</f>
        <v>12068.150000000023</v>
      </c>
    </row>
    <row r="9" spans="1:13" ht="15.75" customHeight="1" x14ac:dyDescent="0.3">
      <c r="A9" s="18" t="s">
        <v>64</v>
      </c>
      <c r="B9" s="5">
        <v>7531.8242328021834</v>
      </c>
      <c r="C9" s="5">
        <v>10861.257720391337</v>
      </c>
      <c r="D9" s="5">
        <v>0</v>
      </c>
      <c r="E9" s="5">
        <v>8713.75</v>
      </c>
      <c r="F9" s="5">
        <v>3984.6042272299837</v>
      </c>
      <c r="G9" s="5">
        <v>17845.363819576494</v>
      </c>
      <c r="H9" s="5">
        <v>19209.8</v>
      </c>
      <c r="I9" s="5">
        <v>40223.050000000003</v>
      </c>
      <c r="J9" s="95"/>
      <c r="K9" s="7">
        <v>44670.1</v>
      </c>
      <c r="L9" s="88">
        <f t="shared" ref="L9:L37" si="0">I9-K9</f>
        <v>-4447.0499999999956</v>
      </c>
    </row>
    <row r="10" spans="1:13" ht="15.75" customHeight="1" x14ac:dyDescent="0.3">
      <c r="A10" s="18" t="s">
        <v>63</v>
      </c>
      <c r="B10" s="5">
        <v>10717.419380834048</v>
      </c>
      <c r="C10" s="5">
        <v>3055.7989872859716</v>
      </c>
      <c r="D10" s="5">
        <v>0</v>
      </c>
      <c r="E10" s="5">
        <v>0</v>
      </c>
      <c r="F10" s="5">
        <v>1106.066091324526</v>
      </c>
      <c r="G10" s="5">
        <v>2622.3055405554537</v>
      </c>
      <c r="H10" s="5">
        <v>0</v>
      </c>
      <c r="I10" s="5">
        <v>17501.59</v>
      </c>
      <c r="J10" s="94"/>
      <c r="K10" s="7">
        <v>10729.24</v>
      </c>
      <c r="L10" s="88">
        <f t="shared" si="0"/>
        <v>6772.35</v>
      </c>
    </row>
    <row r="11" spans="1:13" ht="15.75" customHeight="1" x14ac:dyDescent="0.3">
      <c r="A11" s="18" t="s">
        <v>62</v>
      </c>
      <c r="B11" s="5">
        <v>14150.88</v>
      </c>
      <c r="C11" s="5">
        <v>0</v>
      </c>
      <c r="D11" s="5">
        <v>0</v>
      </c>
      <c r="E11" s="5">
        <v>14150.88</v>
      </c>
      <c r="F11" s="5">
        <v>0</v>
      </c>
      <c r="G11" s="5">
        <v>0</v>
      </c>
      <c r="H11" s="5">
        <v>0</v>
      </c>
      <c r="I11" s="5">
        <v>14150.88</v>
      </c>
      <c r="J11" s="94"/>
      <c r="K11" s="7">
        <v>11402.52</v>
      </c>
      <c r="L11" s="88">
        <f t="shared" si="0"/>
        <v>2748.3599999999988</v>
      </c>
    </row>
    <row r="12" spans="1:13" ht="15.75" customHeight="1" x14ac:dyDescent="0.3">
      <c r="A12" s="18" t="s">
        <v>61</v>
      </c>
      <c r="B12" s="5">
        <v>0</v>
      </c>
      <c r="C12" s="5">
        <v>-39501.4</v>
      </c>
      <c r="D12" s="5">
        <v>0</v>
      </c>
      <c r="E12" s="5">
        <v>-39501.4</v>
      </c>
      <c r="F12" s="5">
        <v>0</v>
      </c>
      <c r="G12" s="5">
        <v>0</v>
      </c>
      <c r="H12" s="5">
        <v>0</v>
      </c>
      <c r="I12" s="5">
        <v>-39501.4</v>
      </c>
      <c r="J12" s="94"/>
      <c r="K12" s="7">
        <v>17075</v>
      </c>
      <c r="L12" s="88">
        <f t="shared" si="0"/>
        <v>-56576.4</v>
      </c>
      <c r="M12" s="83" t="s">
        <v>154</v>
      </c>
    </row>
    <row r="13" spans="1:13" ht="15.75" customHeight="1" x14ac:dyDescent="0.3">
      <c r="A13" s="18" t="s">
        <v>128</v>
      </c>
      <c r="B13" s="5">
        <v>0</v>
      </c>
      <c r="C13" s="5">
        <v>0</v>
      </c>
      <c r="D13" s="5"/>
      <c r="E13" s="5">
        <f t="shared" ref="E13:E37" si="1">SUM(B13:D13)</f>
        <v>0</v>
      </c>
      <c r="F13" s="5">
        <v>0</v>
      </c>
      <c r="G13" s="5">
        <v>0</v>
      </c>
      <c r="H13" s="5">
        <f t="shared" ref="H13:H37" si="2">SUM(F13:G13)</f>
        <v>0</v>
      </c>
      <c r="I13" s="5">
        <f t="shared" ref="I13:I37" si="3">E13+H13</f>
        <v>0</v>
      </c>
      <c r="J13" s="94"/>
      <c r="K13" s="7">
        <v>0</v>
      </c>
      <c r="L13" s="88">
        <f t="shared" si="0"/>
        <v>0</v>
      </c>
    </row>
    <row r="14" spans="1:13" ht="15.75" customHeight="1" x14ac:dyDescent="0.3">
      <c r="A14" s="18" t="s">
        <v>60</v>
      </c>
      <c r="B14" s="5">
        <v>3895.27</v>
      </c>
      <c r="C14" s="5">
        <v>1608.11</v>
      </c>
      <c r="D14" s="5">
        <v>0</v>
      </c>
      <c r="E14" s="5">
        <v>5503.38</v>
      </c>
      <c r="F14" s="5">
        <v>0</v>
      </c>
      <c r="G14" s="5">
        <v>1608.12</v>
      </c>
      <c r="H14" s="5">
        <v>1608.12</v>
      </c>
      <c r="I14" s="5">
        <v>7111.5</v>
      </c>
      <c r="J14" s="94"/>
      <c r="K14" s="7">
        <v>3920.05</v>
      </c>
      <c r="L14" s="88">
        <f t="shared" si="0"/>
        <v>3191.45</v>
      </c>
    </row>
    <row r="15" spans="1:13" ht="15.75" customHeight="1" x14ac:dyDescent="0.3">
      <c r="A15" s="18" t="s">
        <v>59</v>
      </c>
      <c r="B15" s="5">
        <v>1177.970493123039</v>
      </c>
      <c r="C15" s="5">
        <v>5079.3450369730881</v>
      </c>
      <c r="D15" s="5">
        <v>0</v>
      </c>
      <c r="E15" s="5">
        <v>6112.34</v>
      </c>
      <c r="F15" s="5">
        <v>11.642341944006469</v>
      </c>
      <c r="G15" s="75">
        <v>4806.4621279598668</v>
      </c>
      <c r="H15" s="5">
        <v>4778.8599999999997</v>
      </c>
      <c r="I15" s="5">
        <v>11075.42</v>
      </c>
      <c r="J15" s="94"/>
      <c r="K15" s="7">
        <v>3322.7</v>
      </c>
      <c r="L15" s="88">
        <f t="shared" si="0"/>
        <v>7752.72</v>
      </c>
    </row>
    <row r="16" spans="1:13" ht="15.75" customHeight="1" x14ac:dyDescent="0.3">
      <c r="A16" s="18" t="s">
        <v>58</v>
      </c>
      <c r="B16" s="5">
        <v>7043.75</v>
      </c>
      <c r="C16" s="5">
        <v>0</v>
      </c>
      <c r="D16" s="5">
        <v>0</v>
      </c>
      <c r="E16" s="5">
        <v>7043.75</v>
      </c>
      <c r="F16" s="5">
        <v>0</v>
      </c>
      <c r="G16" s="5">
        <v>0</v>
      </c>
      <c r="H16" s="5">
        <v>0</v>
      </c>
      <c r="I16" s="5">
        <v>7043.75</v>
      </c>
      <c r="J16" s="94"/>
      <c r="K16" s="7">
        <v>13646.23</v>
      </c>
      <c r="L16" s="88">
        <f t="shared" si="0"/>
        <v>-6602.48</v>
      </c>
    </row>
    <row r="17" spans="1:13" ht="15.75" customHeight="1" x14ac:dyDescent="0.3">
      <c r="A17" s="18" t="s">
        <v>77</v>
      </c>
      <c r="B17" s="5">
        <v>0</v>
      </c>
      <c r="C17" s="5">
        <v>0</v>
      </c>
      <c r="D17" s="5"/>
      <c r="E17" s="5">
        <f t="shared" si="1"/>
        <v>0</v>
      </c>
      <c r="F17" s="5">
        <v>0</v>
      </c>
      <c r="G17" s="5">
        <v>0</v>
      </c>
      <c r="H17" s="5">
        <f t="shared" si="2"/>
        <v>0</v>
      </c>
      <c r="I17" s="5">
        <f t="shared" si="3"/>
        <v>0</v>
      </c>
      <c r="J17" s="94"/>
      <c r="K17" s="7">
        <v>0</v>
      </c>
      <c r="L17" s="88">
        <f t="shared" si="0"/>
        <v>0</v>
      </c>
    </row>
    <row r="18" spans="1:13" ht="15.75" customHeight="1" x14ac:dyDescent="0.3">
      <c r="A18" s="18" t="s">
        <v>57</v>
      </c>
      <c r="B18" s="5">
        <v>0</v>
      </c>
      <c r="C18" s="5">
        <v>0</v>
      </c>
      <c r="D18" s="5"/>
      <c r="E18" s="5">
        <f t="shared" si="1"/>
        <v>0</v>
      </c>
      <c r="F18" s="5">
        <v>0</v>
      </c>
      <c r="G18" s="5">
        <v>0</v>
      </c>
      <c r="H18" s="5">
        <f t="shared" si="2"/>
        <v>0</v>
      </c>
      <c r="I18" s="5">
        <f t="shared" si="3"/>
        <v>0</v>
      </c>
      <c r="J18" s="94"/>
      <c r="K18" s="7">
        <v>3645.79</v>
      </c>
      <c r="L18" s="88">
        <f t="shared" si="0"/>
        <v>-3645.79</v>
      </c>
    </row>
    <row r="19" spans="1:13" ht="15.75" customHeight="1" x14ac:dyDescent="0.3">
      <c r="A19" s="18" t="s">
        <v>56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40</v>
      </c>
      <c r="H19" s="5">
        <v>40</v>
      </c>
      <c r="I19" s="5">
        <v>40</v>
      </c>
      <c r="J19" s="94"/>
      <c r="K19" s="7">
        <v>100</v>
      </c>
      <c r="L19" s="88">
        <f t="shared" si="0"/>
        <v>-60</v>
      </c>
    </row>
    <row r="20" spans="1:13" ht="15.75" customHeight="1" x14ac:dyDescent="0.3">
      <c r="A20" s="18" t="s">
        <v>55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170.68</v>
      </c>
      <c r="H20" s="5">
        <v>170.68</v>
      </c>
      <c r="I20" s="5">
        <v>170.68</v>
      </c>
      <c r="J20" s="94"/>
      <c r="K20" s="7">
        <v>1822.62</v>
      </c>
      <c r="L20" s="88">
        <f t="shared" si="0"/>
        <v>-1651.9399999999998</v>
      </c>
    </row>
    <row r="21" spans="1:13" ht="15.75" customHeight="1" x14ac:dyDescent="0.3">
      <c r="A21" s="18" t="s">
        <v>76</v>
      </c>
      <c r="B21" s="5">
        <v>1528.99</v>
      </c>
      <c r="C21" s="5">
        <v>0</v>
      </c>
      <c r="D21" s="5">
        <v>0</v>
      </c>
      <c r="E21" s="5">
        <v>1528.99</v>
      </c>
      <c r="F21" s="5">
        <v>0</v>
      </c>
      <c r="G21" s="5">
        <v>0</v>
      </c>
      <c r="H21" s="5">
        <v>0</v>
      </c>
      <c r="I21" s="5">
        <v>1528.99</v>
      </c>
      <c r="J21" s="94"/>
      <c r="K21" s="7">
        <v>1031.0999999999999</v>
      </c>
      <c r="L21" s="88">
        <f t="shared" si="0"/>
        <v>497.8900000000001</v>
      </c>
    </row>
    <row r="22" spans="1:13" ht="15.75" customHeight="1" x14ac:dyDescent="0.3">
      <c r="A22" s="18" t="s">
        <v>121</v>
      </c>
      <c r="B22" s="5">
        <v>412.32</v>
      </c>
      <c r="C22" s="5">
        <v>0</v>
      </c>
      <c r="D22" s="5">
        <v>0</v>
      </c>
      <c r="E22" s="5">
        <v>412.32</v>
      </c>
      <c r="F22" s="5">
        <v>0</v>
      </c>
      <c r="G22" s="5">
        <v>0</v>
      </c>
      <c r="H22" s="5">
        <v>0</v>
      </c>
      <c r="I22" s="5">
        <v>412.32</v>
      </c>
      <c r="J22" s="94"/>
      <c r="K22" s="7">
        <v>4703.2299999999996</v>
      </c>
      <c r="L22" s="88">
        <f t="shared" si="0"/>
        <v>-4290.91</v>
      </c>
    </row>
    <row r="23" spans="1:13" ht="15.75" customHeight="1" x14ac:dyDescent="0.3">
      <c r="A23" s="18" t="s">
        <v>54</v>
      </c>
      <c r="B23" s="5">
        <v>1491.04</v>
      </c>
      <c r="C23" s="5">
        <v>0</v>
      </c>
      <c r="D23" s="5">
        <v>0</v>
      </c>
      <c r="E23" s="5">
        <v>1491.04</v>
      </c>
      <c r="F23" s="5">
        <v>0</v>
      </c>
      <c r="G23" s="5">
        <v>0</v>
      </c>
      <c r="H23" s="5">
        <v>0</v>
      </c>
      <c r="I23" s="5">
        <v>1491.04</v>
      </c>
      <c r="J23" s="94"/>
      <c r="K23" s="7">
        <v>3314.39</v>
      </c>
      <c r="L23" s="88">
        <f t="shared" si="0"/>
        <v>-1823.35</v>
      </c>
    </row>
    <row r="24" spans="1:13" ht="15.75" customHeight="1" x14ac:dyDescent="0.3">
      <c r="A24" s="18" t="s">
        <v>53</v>
      </c>
      <c r="B24" s="5">
        <v>707.93452762903303</v>
      </c>
      <c r="C24" s="5">
        <v>421.83948780321219</v>
      </c>
      <c r="D24" s="5">
        <v>0</v>
      </c>
      <c r="E24" s="5">
        <v>219.99</v>
      </c>
      <c r="F24" s="5">
        <v>78.350719942395614</v>
      </c>
      <c r="G24" s="5">
        <v>173.21526462535905</v>
      </c>
      <c r="H24" s="5">
        <v>5.29</v>
      </c>
      <c r="I24" s="5">
        <v>1381.34</v>
      </c>
      <c r="J24" s="94"/>
      <c r="K24" s="7">
        <v>1059</v>
      </c>
      <c r="L24" s="88">
        <f t="shared" si="0"/>
        <v>322.33999999999992</v>
      </c>
    </row>
    <row r="25" spans="1:13" ht="15.75" customHeight="1" x14ac:dyDescent="0.3">
      <c r="A25" s="18" t="s">
        <v>52</v>
      </c>
      <c r="B25" s="5">
        <v>2049.6274074881539</v>
      </c>
      <c r="C25" s="5">
        <v>584.39901748329794</v>
      </c>
      <c r="D25" s="5">
        <v>0</v>
      </c>
      <c r="E25" s="5">
        <v>0</v>
      </c>
      <c r="F25" s="5">
        <v>211.52698188951717</v>
      </c>
      <c r="G25" s="5">
        <v>501.49659313903095</v>
      </c>
      <c r="H25" s="5">
        <v>0</v>
      </c>
      <c r="I25" s="5">
        <v>3347.05</v>
      </c>
      <c r="J25" s="94"/>
      <c r="K25" s="7">
        <v>3534.34</v>
      </c>
      <c r="L25" s="88">
        <f t="shared" si="0"/>
        <v>-187.28999999999996</v>
      </c>
    </row>
    <row r="26" spans="1:13" ht="15.75" customHeight="1" x14ac:dyDescent="0.3">
      <c r="A26" s="18" t="s">
        <v>51</v>
      </c>
      <c r="B26" s="5">
        <v>0</v>
      </c>
      <c r="C26" s="5">
        <v>0</v>
      </c>
      <c r="D26" s="5"/>
      <c r="E26" s="5">
        <f t="shared" si="1"/>
        <v>0</v>
      </c>
      <c r="F26" s="5">
        <v>0</v>
      </c>
      <c r="G26" s="5">
        <v>0</v>
      </c>
      <c r="H26" s="5">
        <f t="shared" si="2"/>
        <v>0</v>
      </c>
      <c r="I26" s="5">
        <f t="shared" si="3"/>
        <v>0</v>
      </c>
      <c r="J26" s="94"/>
      <c r="K26" s="7"/>
      <c r="L26" s="88">
        <f t="shared" si="0"/>
        <v>0</v>
      </c>
    </row>
    <row r="27" spans="1:13" ht="15.75" customHeight="1" x14ac:dyDescent="0.3">
      <c r="A27" s="18" t="s">
        <v>50</v>
      </c>
      <c r="B27" s="5">
        <v>2834.0896048902091</v>
      </c>
      <c r="C27" s="5">
        <v>808.06841990233227</v>
      </c>
      <c r="D27" s="5">
        <v>0</v>
      </c>
      <c r="E27" s="5">
        <v>0</v>
      </c>
      <c r="F27" s="5">
        <v>292.48556022265478</v>
      </c>
      <c r="G27" s="5">
        <v>693.43641498480338</v>
      </c>
      <c r="H27" s="5">
        <v>0</v>
      </c>
      <c r="I27" s="5">
        <v>4628.08</v>
      </c>
      <c r="J27" s="94"/>
      <c r="K27" s="7">
        <v>5798.16</v>
      </c>
      <c r="L27" s="88">
        <f t="shared" si="0"/>
        <v>-1170.08</v>
      </c>
    </row>
    <row r="28" spans="1:13" ht="15.75" customHeight="1" x14ac:dyDescent="0.3">
      <c r="A28" s="18" t="s">
        <v>49</v>
      </c>
      <c r="B28" s="5">
        <v>4932.1914965750548</v>
      </c>
      <c r="C28" s="5">
        <v>779.01344859000017</v>
      </c>
      <c r="D28" s="5">
        <v>0</v>
      </c>
      <c r="E28" s="5">
        <v>5310</v>
      </c>
      <c r="F28" s="5">
        <v>32.218990047084674</v>
      </c>
      <c r="G28" s="5">
        <v>6976.386064787861</v>
      </c>
      <c r="H28" s="5">
        <v>6900</v>
      </c>
      <c r="I28" s="5">
        <v>12719.81</v>
      </c>
      <c r="J28" s="94"/>
      <c r="K28" s="7">
        <v>13007.16</v>
      </c>
      <c r="L28" s="88">
        <f t="shared" si="0"/>
        <v>-287.35000000000036</v>
      </c>
      <c r="M28" s="83" t="s">
        <v>155</v>
      </c>
    </row>
    <row r="29" spans="1:13" ht="15.75" customHeight="1" x14ac:dyDescent="0.3">
      <c r="A29" s="18" t="s">
        <v>48</v>
      </c>
      <c r="B29" s="5">
        <v>74.244554049090326</v>
      </c>
      <c r="C29" s="5">
        <v>206.47504975000061</v>
      </c>
      <c r="D29" s="5">
        <v>0</v>
      </c>
      <c r="E29" s="5">
        <v>204.84</v>
      </c>
      <c r="F29" s="5">
        <v>6.093554501363065</v>
      </c>
      <c r="G29" s="5">
        <v>170.33684169954597</v>
      </c>
      <c r="H29" s="5">
        <v>155.88999999999999</v>
      </c>
      <c r="I29" s="5">
        <v>457.15</v>
      </c>
      <c r="J29" s="94"/>
      <c r="K29" s="7">
        <v>550.04</v>
      </c>
      <c r="L29" s="88">
        <f t="shared" si="0"/>
        <v>-92.889999999999986</v>
      </c>
    </row>
    <row r="30" spans="1:13" ht="15.75" customHeight="1" x14ac:dyDescent="0.3">
      <c r="A30" s="18" t="s">
        <v>47</v>
      </c>
      <c r="B30" s="5">
        <v>0</v>
      </c>
      <c r="C30" s="5">
        <v>0</v>
      </c>
      <c r="D30" s="5"/>
      <c r="E30" s="5">
        <f t="shared" si="1"/>
        <v>0</v>
      </c>
      <c r="F30" s="5">
        <v>0</v>
      </c>
      <c r="G30" s="5">
        <v>0</v>
      </c>
      <c r="H30" s="5">
        <f t="shared" si="2"/>
        <v>0</v>
      </c>
      <c r="I30" s="5">
        <f t="shared" si="3"/>
        <v>0</v>
      </c>
      <c r="J30" s="94"/>
      <c r="K30" s="7">
        <v>0</v>
      </c>
      <c r="L30" s="88">
        <f t="shared" si="0"/>
        <v>0</v>
      </c>
    </row>
    <row r="31" spans="1:13" ht="15.75" customHeight="1" x14ac:dyDescent="0.3">
      <c r="A31" s="1" t="s">
        <v>138</v>
      </c>
      <c r="B31" s="5">
        <v>0</v>
      </c>
      <c r="C31" s="5">
        <v>0</v>
      </c>
      <c r="D31" s="5"/>
      <c r="E31" s="5">
        <f t="shared" si="1"/>
        <v>0</v>
      </c>
      <c r="F31" s="5">
        <v>0</v>
      </c>
      <c r="G31" s="5">
        <v>0</v>
      </c>
      <c r="H31" s="5">
        <f t="shared" si="2"/>
        <v>0</v>
      </c>
      <c r="I31" s="5">
        <f t="shared" si="3"/>
        <v>0</v>
      </c>
      <c r="J31" s="94"/>
      <c r="K31" s="7">
        <v>0</v>
      </c>
      <c r="L31" s="88">
        <f t="shared" si="0"/>
        <v>0</v>
      </c>
    </row>
    <row r="32" spans="1:13" ht="15.75" customHeight="1" x14ac:dyDescent="0.3">
      <c r="A32" s="18" t="s">
        <v>46</v>
      </c>
      <c r="B32" s="5">
        <v>1788.5319240831479</v>
      </c>
      <c r="C32" s="5">
        <v>509.95429479186697</v>
      </c>
      <c r="D32" s="5">
        <v>0</v>
      </c>
      <c r="E32" s="5">
        <v>0</v>
      </c>
      <c r="F32" s="5">
        <v>184.58123585398334</v>
      </c>
      <c r="G32" s="5">
        <v>437.61254527100124</v>
      </c>
      <c r="H32" s="5">
        <v>0</v>
      </c>
      <c r="I32" s="5">
        <v>2920.68</v>
      </c>
      <c r="J32" s="94"/>
      <c r="K32" s="7">
        <v>2760.66</v>
      </c>
      <c r="L32" s="88">
        <f t="shared" si="0"/>
        <v>160.01999999999998</v>
      </c>
    </row>
    <row r="33" spans="1:13" ht="15.75" customHeight="1" x14ac:dyDescent="0.3">
      <c r="A33" s="18" t="s">
        <v>45</v>
      </c>
      <c r="B33" s="5">
        <v>0</v>
      </c>
      <c r="C33" s="5">
        <v>0</v>
      </c>
      <c r="D33" s="5"/>
      <c r="E33" s="5">
        <f t="shared" si="1"/>
        <v>0</v>
      </c>
      <c r="F33" s="5">
        <v>0</v>
      </c>
      <c r="G33" s="5">
        <v>0</v>
      </c>
      <c r="H33" s="5">
        <f t="shared" si="2"/>
        <v>0</v>
      </c>
      <c r="I33" s="5">
        <f t="shared" si="3"/>
        <v>0</v>
      </c>
      <c r="J33" s="94"/>
      <c r="K33" s="7">
        <v>0</v>
      </c>
      <c r="L33" s="88">
        <f t="shared" si="0"/>
        <v>0</v>
      </c>
    </row>
    <row r="34" spans="1:13" ht="15.75" customHeight="1" x14ac:dyDescent="0.3">
      <c r="A34" s="18" t="s">
        <v>44</v>
      </c>
      <c r="B34" s="9">
        <v>361.25444690084896</v>
      </c>
      <c r="C34" s="9">
        <v>103.00249843412017</v>
      </c>
      <c r="D34" s="9">
        <v>0</v>
      </c>
      <c r="E34" s="5">
        <v>0</v>
      </c>
      <c r="F34" s="9">
        <v>37.282416583583412</v>
      </c>
      <c r="G34" s="9">
        <v>88.390638081447392</v>
      </c>
      <c r="H34" s="5">
        <v>0</v>
      </c>
      <c r="I34" s="5">
        <v>589.92999999999995</v>
      </c>
      <c r="J34" s="94"/>
      <c r="K34" s="7">
        <v>2254.3200000000002</v>
      </c>
      <c r="L34" s="88">
        <f t="shared" si="0"/>
        <v>-1664.3900000000003</v>
      </c>
    </row>
    <row r="35" spans="1:13" ht="15.75" customHeight="1" x14ac:dyDescent="0.3">
      <c r="A35" s="18" t="s">
        <v>75</v>
      </c>
      <c r="B35" s="7">
        <v>1224.7366531651178</v>
      </c>
      <c r="C35" s="7">
        <v>349.20244243934087</v>
      </c>
      <c r="D35" s="7">
        <v>0</v>
      </c>
      <c r="E35" s="5">
        <v>0</v>
      </c>
      <c r="F35" s="7">
        <v>126.3960693085058</v>
      </c>
      <c r="G35" s="7">
        <v>355.94483508703536</v>
      </c>
      <c r="H35" s="5">
        <v>56.28</v>
      </c>
      <c r="I35" s="5">
        <v>2056.2800000000002</v>
      </c>
      <c r="J35" s="94"/>
      <c r="K35" s="7">
        <v>0</v>
      </c>
      <c r="L35" s="88">
        <f t="shared" si="0"/>
        <v>2056.2800000000002</v>
      </c>
    </row>
    <row r="36" spans="1:13" ht="15.75" customHeight="1" x14ac:dyDescent="0.3">
      <c r="A36" s="1" t="s">
        <v>133</v>
      </c>
      <c r="B36" s="7">
        <v>0</v>
      </c>
      <c r="C36" s="7">
        <v>0</v>
      </c>
      <c r="D36" s="7">
        <v>0</v>
      </c>
      <c r="E36" s="5">
        <v>0</v>
      </c>
      <c r="F36" s="7">
        <v>0</v>
      </c>
      <c r="G36" s="7">
        <v>500</v>
      </c>
      <c r="H36" s="5">
        <v>500</v>
      </c>
      <c r="I36" s="5">
        <v>500</v>
      </c>
      <c r="J36" s="94"/>
      <c r="K36" s="7">
        <v>0</v>
      </c>
      <c r="L36" s="88">
        <f t="shared" si="0"/>
        <v>500</v>
      </c>
    </row>
    <row r="37" spans="1:13" ht="18" customHeight="1" x14ac:dyDescent="0.3">
      <c r="A37" s="18" t="s">
        <v>124</v>
      </c>
      <c r="B37" s="99">
        <v>0</v>
      </c>
      <c r="C37" s="99">
        <v>0</v>
      </c>
      <c r="D37" s="99"/>
      <c r="E37" s="5">
        <f t="shared" si="1"/>
        <v>0</v>
      </c>
      <c r="F37" s="99">
        <v>0</v>
      </c>
      <c r="G37" s="99">
        <v>0</v>
      </c>
      <c r="H37" s="5">
        <f t="shared" si="2"/>
        <v>0</v>
      </c>
      <c r="I37" s="5">
        <f t="shared" si="3"/>
        <v>0</v>
      </c>
      <c r="J37" s="100"/>
      <c r="K37" s="99">
        <v>0</v>
      </c>
      <c r="L37" s="88">
        <f t="shared" si="0"/>
        <v>0</v>
      </c>
    </row>
    <row r="38" spans="1:13" s="46" customFormat="1" ht="15" x14ac:dyDescent="0.25">
      <c r="A38" s="46" t="s">
        <v>78</v>
      </c>
      <c r="B38" s="101">
        <f t="shared" ref="B38:I38" si="4">SUM(B8:B37)</f>
        <v>234523.2</v>
      </c>
      <c r="C38" s="101">
        <f t="shared" si="4"/>
        <v>41407.519999999997</v>
      </c>
      <c r="D38" s="101">
        <f t="shared" si="4"/>
        <v>0</v>
      </c>
      <c r="E38" s="101">
        <f t="shared" si="4"/>
        <v>238137.2</v>
      </c>
      <c r="F38" s="101">
        <f t="shared" si="4"/>
        <v>23784.600000000002</v>
      </c>
      <c r="G38" s="101">
        <f t="shared" si="4"/>
        <v>79580.639999999985</v>
      </c>
      <c r="H38" s="101">
        <f t="shared" si="4"/>
        <v>93134.639999999985</v>
      </c>
      <c r="I38" s="101">
        <f t="shared" si="4"/>
        <v>379295.96</v>
      </c>
      <c r="J38" s="102"/>
      <c r="K38" s="103">
        <f>SUM(K8:K37)</f>
        <v>425726.31999999983</v>
      </c>
      <c r="L38" s="103">
        <f>SUM(L8:L37)</f>
        <v>-46430.359999999986</v>
      </c>
      <c r="M38" s="82"/>
    </row>
    <row r="39" spans="1:13" s="46" customFormat="1" ht="15" x14ac:dyDescent="0.25">
      <c r="B39" s="47"/>
      <c r="C39" s="47"/>
      <c r="D39" s="47"/>
      <c r="E39" s="47"/>
      <c r="F39" s="47"/>
      <c r="G39" s="47"/>
      <c r="H39" s="47"/>
      <c r="I39" s="47"/>
      <c r="J39" s="96"/>
      <c r="K39" s="59"/>
      <c r="L39" s="47"/>
      <c r="M39" s="82"/>
    </row>
    <row r="40" spans="1:13" s="46" customFormat="1" ht="15" x14ac:dyDescent="0.25">
      <c r="A40" s="46" t="s">
        <v>148</v>
      </c>
      <c r="B40" s="92"/>
      <c r="C40" s="92"/>
      <c r="D40" s="92"/>
      <c r="E40" s="92"/>
      <c r="F40" s="92"/>
      <c r="G40" s="92"/>
      <c r="H40" s="92"/>
      <c r="I40" s="92"/>
      <c r="J40" s="97"/>
      <c r="K40" s="93"/>
      <c r="L40" s="92"/>
      <c r="M40" s="82"/>
    </row>
    <row r="41" spans="1:13" s="46" customFormat="1" ht="15" x14ac:dyDescent="0.25">
      <c r="B41" s="47"/>
      <c r="C41" s="47"/>
      <c r="D41" s="47"/>
      <c r="E41" s="47"/>
      <c r="F41" s="47"/>
      <c r="G41" s="47"/>
      <c r="H41" s="47"/>
      <c r="I41" s="47"/>
      <c r="J41" s="96"/>
      <c r="K41" s="98"/>
      <c r="L41" s="47"/>
      <c r="M41" s="82"/>
    </row>
    <row r="42" spans="1:13" x14ac:dyDescent="0.3">
      <c r="A42" s="46" t="s">
        <v>149</v>
      </c>
      <c r="B42" s="47">
        <f>B38+B40</f>
        <v>234523.2</v>
      </c>
      <c r="C42" s="47">
        <f t="shared" ref="C42:I42" si="5">C38+C40</f>
        <v>41407.519999999997</v>
      </c>
      <c r="D42" s="47">
        <f t="shared" si="5"/>
        <v>0</v>
      </c>
      <c r="E42" s="47">
        <f t="shared" si="5"/>
        <v>238137.2</v>
      </c>
      <c r="F42" s="47">
        <f t="shared" si="5"/>
        <v>23784.600000000002</v>
      </c>
      <c r="G42" s="47">
        <f t="shared" si="5"/>
        <v>79580.639999999985</v>
      </c>
      <c r="H42" s="47">
        <f t="shared" si="5"/>
        <v>93134.639999999985</v>
      </c>
      <c r="I42" s="47">
        <f t="shared" si="5"/>
        <v>379295.96</v>
      </c>
      <c r="J42" s="94"/>
    </row>
    <row r="43" spans="1:13" x14ac:dyDescent="0.3">
      <c r="A43" s="46"/>
      <c r="B43" s="47"/>
      <c r="C43" s="47"/>
      <c r="D43" s="47"/>
      <c r="E43" s="47"/>
      <c r="F43" s="47"/>
      <c r="G43" s="47"/>
      <c r="H43" s="47"/>
      <c r="I43" s="47"/>
      <c r="J43" s="94"/>
    </row>
    <row r="44" spans="1:13" x14ac:dyDescent="0.3">
      <c r="A44" s="46" t="s">
        <v>126</v>
      </c>
      <c r="B44" s="41">
        <f>B42/$I$42</f>
        <v>0.61831188499872236</v>
      </c>
      <c r="C44" s="41">
        <f t="shared" ref="C44:G44" si="6">C42/$I$42</f>
        <v>0.10916942010138994</v>
      </c>
      <c r="D44" s="41">
        <f t="shared" si="6"/>
        <v>0</v>
      </c>
      <c r="E44" s="41">
        <f>B44+C44</f>
        <v>0.72748130510011233</v>
      </c>
      <c r="F44" s="41">
        <f t="shared" si="6"/>
        <v>6.2707232631742243E-2</v>
      </c>
      <c r="G44" s="41">
        <f t="shared" si="6"/>
        <v>0.20981146226814537</v>
      </c>
      <c r="H44" s="41">
        <f>F44+G44</f>
        <v>0.27251869489988761</v>
      </c>
      <c r="I44" s="41">
        <f>E44+H44</f>
        <v>1</v>
      </c>
      <c r="J44" s="94"/>
    </row>
    <row r="46" spans="1:13" x14ac:dyDescent="0.3">
      <c r="G46" s="85"/>
      <c r="H46" s="85"/>
    </row>
  </sheetData>
  <mergeCells count="6">
    <mergeCell ref="B1:I1"/>
    <mergeCell ref="B2:I2"/>
    <mergeCell ref="B3:I3"/>
    <mergeCell ref="B4:I4"/>
    <mergeCell ref="B5:E5"/>
    <mergeCell ref="F5:H5"/>
  </mergeCells>
  <pageMargins left="0.25" right="0" top="0.25" bottom="0.25" header="0.5" footer="0.5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77A6-40C9-4D9E-9A79-7CAB5FD50822}">
  <dimension ref="A1:P45"/>
  <sheetViews>
    <sheetView topLeftCell="A13" zoomScale="90" zoomScaleNormal="90" workbookViewId="0">
      <selection activeCell="N40" sqref="N40"/>
    </sheetView>
  </sheetViews>
  <sheetFormatPr defaultRowHeight="16.5" x14ac:dyDescent="0.3"/>
  <cols>
    <col min="1" max="1" width="29" style="105" customWidth="1"/>
    <col min="2" max="2" width="29.7109375" style="105" customWidth="1"/>
    <col min="3" max="6" width="14.5703125" style="105" customWidth="1"/>
    <col min="7" max="7" width="14.42578125" style="105" customWidth="1"/>
    <col min="8" max="8" width="3.5703125" style="105" customWidth="1"/>
    <col min="9" max="9" width="9.140625" style="106"/>
    <col min="10" max="10" width="12.7109375" style="107" bestFit="1" customWidth="1"/>
    <col min="11" max="11" width="9.140625" style="105"/>
    <col min="12" max="12" width="13.140625" style="105" customWidth="1"/>
    <col min="13" max="15" width="9.140625" style="105"/>
    <col min="16" max="16" width="27.5703125" style="107" customWidth="1"/>
    <col min="17" max="16384" width="9.140625" style="105"/>
  </cols>
  <sheetData>
    <row r="1" spans="1:12" ht="19.899999999999999" customHeight="1" x14ac:dyDescent="0.3">
      <c r="A1" s="146" t="s">
        <v>0</v>
      </c>
      <c r="B1" s="146"/>
      <c r="C1" s="146"/>
      <c r="D1" s="146"/>
      <c r="E1" s="146"/>
      <c r="F1" s="146"/>
      <c r="G1" s="146"/>
    </row>
    <row r="2" spans="1:12" ht="19.899999999999999" customHeight="1" x14ac:dyDescent="0.3">
      <c r="A2" s="146" t="s">
        <v>83</v>
      </c>
      <c r="B2" s="146"/>
      <c r="C2" s="146"/>
      <c r="D2" s="146"/>
      <c r="E2" s="146"/>
      <c r="F2" s="146"/>
      <c r="G2" s="146"/>
    </row>
    <row r="3" spans="1:12" ht="21" customHeight="1" x14ac:dyDescent="0.3">
      <c r="A3" s="148">
        <v>45899</v>
      </c>
      <c r="B3" s="148"/>
      <c r="C3" s="148"/>
      <c r="D3" s="148"/>
      <c r="E3" s="148"/>
      <c r="F3" s="148"/>
      <c r="G3" s="148"/>
    </row>
    <row r="4" spans="1:12" ht="50.25" customHeight="1" x14ac:dyDescent="0.3">
      <c r="A4" s="149"/>
      <c r="B4" s="149"/>
      <c r="C4" s="108" t="s">
        <v>162</v>
      </c>
      <c r="D4" s="109" t="s">
        <v>84</v>
      </c>
      <c r="E4" s="108" t="s">
        <v>150</v>
      </c>
      <c r="F4" s="109" t="s">
        <v>119</v>
      </c>
      <c r="G4" s="108" t="s">
        <v>170</v>
      </c>
    </row>
    <row r="5" spans="1:12" ht="15.75" customHeight="1" x14ac:dyDescent="0.3">
      <c r="A5" s="147" t="s">
        <v>85</v>
      </c>
      <c r="B5" s="147"/>
      <c r="C5" s="111">
        <v>4378979</v>
      </c>
      <c r="D5" s="111"/>
      <c r="E5" s="111"/>
      <c r="F5" s="111"/>
      <c r="G5" s="112">
        <f>C5+D5+E5+F5</f>
        <v>4378979</v>
      </c>
      <c r="L5" s="113"/>
    </row>
    <row r="6" spans="1:12" ht="15.75" customHeight="1" x14ac:dyDescent="0.3">
      <c r="A6" s="147" t="s">
        <v>86</v>
      </c>
      <c r="B6" s="147"/>
      <c r="C6" s="111">
        <v>6350</v>
      </c>
      <c r="D6" s="111"/>
      <c r="E6" s="111"/>
      <c r="F6" s="111"/>
      <c r="G6" s="112">
        <f>C6+D6+E6+F6</f>
        <v>6350</v>
      </c>
      <c r="L6" s="113"/>
    </row>
    <row r="7" spans="1:12" ht="15.75" customHeight="1" x14ac:dyDescent="0.3">
      <c r="A7" s="110"/>
      <c r="B7" s="110"/>
      <c r="C7" s="111"/>
      <c r="D7" s="111"/>
      <c r="E7" s="111"/>
      <c r="F7" s="111"/>
      <c r="G7" s="112"/>
      <c r="L7" s="113"/>
    </row>
    <row r="8" spans="1:12" ht="15.75" customHeight="1" x14ac:dyDescent="0.3">
      <c r="A8" s="104" t="s">
        <v>110</v>
      </c>
      <c r="B8" s="110"/>
      <c r="C8" s="111"/>
      <c r="D8" s="111"/>
      <c r="E8" s="111"/>
      <c r="F8" s="111"/>
      <c r="G8" s="112"/>
      <c r="L8" s="113"/>
    </row>
    <row r="9" spans="1:12" ht="15.75" customHeight="1" x14ac:dyDescent="0.3">
      <c r="A9" s="110" t="s">
        <v>127</v>
      </c>
      <c r="B9" s="110"/>
      <c r="C9" s="111">
        <v>-0.35000000000582077</v>
      </c>
      <c r="D9" s="114"/>
      <c r="E9" s="114"/>
      <c r="F9" s="111"/>
      <c r="G9" s="112">
        <f>C9+D9+E9+F9</f>
        <v>-0.35000000000582077</v>
      </c>
      <c r="L9" s="113"/>
    </row>
    <row r="10" spans="1:12" ht="15.75" customHeight="1" x14ac:dyDescent="0.3">
      <c r="A10" s="147" t="s">
        <v>87</v>
      </c>
      <c r="B10" s="147"/>
      <c r="C10" s="111">
        <v>7999.7700000000186</v>
      </c>
      <c r="D10" s="111">
        <v>56250</v>
      </c>
      <c r="E10" s="111"/>
      <c r="F10" s="111">
        <v>-64250</v>
      </c>
      <c r="G10" s="112">
        <f t="shared" ref="G10:G25" si="0">C10+D10+E10+F10</f>
        <v>-0.22999999998137355</v>
      </c>
      <c r="L10" s="113"/>
    </row>
    <row r="11" spans="1:12" ht="15.75" customHeight="1" x14ac:dyDescent="0.3">
      <c r="A11" s="147" t="s">
        <v>88</v>
      </c>
      <c r="B11" s="147"/>
      <c r="C11" s="111">
        <v>1519195.63</v>
      </c>
      <c r="D11" s="111"/>
      <c r="E11" s="111"/>
      <c r="F11" s="111"/>
      <c r="G11" s="112">
        <f t="shared" si="0"/>
        <v>1519195.63</v>
      </c>
      <c r="L11" s="113"/>
    </row>
    <row r="12" spans="1:12" ht="15.75" customHeight="1" x14ac:dyDescent="0.3">
      <c r="A12" s="147" t="s">
        <v>89</v>
      </c>
      <c r="B12" s="147"/>
      <c r="C12" s="111">
        <v>29658.62</v>
      </c>
      <c r="D12" s="111"/>
      <c r="E12" s="111"/>
      <c r="F12" s="111"/>
      <c r="G12" s="112">
        <f t="shared" si="0"/>
        <v>29658.62</v>
      </c>
      <c r="L12" s="113"/>
    </row>
    <row r="13" spans="1:12" ht="15.75" customHeight="1" x14ac:dyDescent="0.3">
      <c r="A13" s="147" t="s">
        <v>90</v>
      </c>
      <c r="B13" s="147"/>
      <c r="C13" s="111">
        <v>0</v>
      </c>
      <c r="D13" s="115"/>
      <c r="E13" s="115"/>
      <c r="F13" s="111"/>
      <c r="G13" s="112">
        <f t="shared" si="0"/>
        <v>0</v>
      </c>
      <c r="L13" s="113"/>
    </row>
    <row r="14" spans="1:12" ht="15.75" customHeight="1" x14ac:dyDescent="0.3">
      <c r="A14" s="110" t="s">
        <v>129</v>
      </c>
      <c r="B14" s="110"/>
      <c r="C14" s="111">
        <v>0.39000000001396984</v>
      </c>
      <c r="D14" s="111"/>
      <c r="E14" s="111"/>
      <c r="F14" s="111"/>
      <c r="G14" s="112">
        <f t="shared" si="0"/>
        <v>0.39000000001396984</v>
      </c>
      <c r="L14" s="113"/>
    </row>
    <row r="15" spans="1:12" ht="15.75" customHeight="1" x14ac:dyDescent="0.3">
      <c r="A15" s="147" t="s">
        <v>91</v>
      </c>
      <c r="B15" s="147"/>
      <c r="C15" s="111">
        <v>137336.32000000001</v>
      </c>
      <c r="D15" s="111"/>
      <c r="E15" s="111"/>
      <c r="F15" s="111"/>
      <c r="G15" s="112">
        <f t="shared" si="0"/>
        <v>137336.32000000001</v>
      </c>
      <c r="L15" s="113"/>
    </row>
    <row r="16" spans="1:12" ht="15.75" customHeight="1" x14ac:dyDescent="0.3">
      <c r="A16" s="147" t="s">
        <v>92</v>
      </c>
      <c r="B16" s="147"/>
      <c r="C16" s="111">
        <v>-0.33999999999650754</v>
      </c>
      <c r="D16" s="111"/>
      <c r="E16" s="111"/>
      <c r="F16" s="111"/>
      <c r="G16" s="112">
        <f t="shared" si="0"/>
        <v>-0.33999999999650754</v>
      </c>
      <c r="L16" s="113"/>
    </row>
    <row r="17" spans="1:12" ht="15.75" customHeight="1" x14ac:dyDescent="0.3">
      <c r="A17" s="110" t="s">
        <v>125</v>
      </c>
      <c r="B17" s="110"/>
      <c r="C17" s="111">
        <v>0.13000000000101863</v>
      </c>
      <c r="D17" s="111"/>
      <c r="E17" s="111"/>
      <c r="F17" s="111"/>
      <c r="G17" s="112">
        <f t="shared" si="0"/>
        <v>0.13000000000101863</v>
      </c>
      <c r="L17" s="113"/>
    </row>
    <row r="18" spans="1:12" ht="15.75" customHeight="1" x14ac:dyDescent="0.3">
      <c r="A18" s="147" t="s">
        <v>93</v>
      </c>
      <c r="B18" s="147"/>
      <c r="C18" s="111">
        <v>25155.980000000003</v>
      </c>
      <c r="D18" s="111"/>
      <c r="E18" s="111"/>
      <c r="F18" s="111"/>
      <c r="G18" s="112">
        <f t="shared" si="0"/>
        <v>25155.980000000003</v>
      </c>
      <c r="L18" s="113"/>
    </row>
    <row r="19" spans="1:12" ht="15.75" customHeight="1" x14ac:dyDescent="0.3">
      <c r="A19" s="147" t="s">
        <v>94</v>
      </c>
      <c r="B19" s="147"/>
      <c r="C19" s="111">
        <v>5529</v>
      </c>
      <c r="D19" s="111"/>
      <c r="E19" s="111"/>
      <c r="F19" s="111"/>
      <c r="G19" s="112">
        <f t="shared" si="0"/>
        <v>5529</v>
      </c>
      <c r="L19" s="113"/>
    </row>
    <row r="20" spans="1:12" ht="15.75" customHeight="1" x14ac:dyDescent="0.3">
      <c r="A20" s="147" t="s">
        <v>95</v>
      </c>
      <c r="B20" s="147"/>
      <c r="C20" s="111">
        <v>12067</v>
      </c>
      <c r="D20" s="111"/>
      <c r="E20" s="111"/>
      <c r="F20" s="111">
        <v>-2750</v>
      </c>
      <c r="G20" s="112">
        <f t="shared" si="0"/>
        <v>9317</v>
      </c>
      <c r="L20" s="113"/>
    </row>
    <row r="21" spans="1:12" ht="15.75" customHeight="1" x14ac:dyDescent="0.3">
      <c r="A21" s="147" t="s">
        <v>96</v>
      </c>
      <c r="B21" s="147"/>
      <c r="C21" s="111">
        <v>-0.42000000000007276</v>
      </c>
      <c r="D21" s="111">
        <v>15912</v>
      </c>
      <c r="E21" s="111"/>
      <c r="F21" s="111">
        <v>-7616</v>
      </c>
      <c r="G21" s="112">
        <f t="shared" si="0"/>
        <v>8295.58</v>
      </c>
      <c r="L21" s="113"/>
    </row>
    <row r="22" spans="1:12" ht="15.75" customHeight="1" x14ac:dyDescent="0.3">
      <c r="A22" s="147" t="s">
        <v>97</v>
      </c>
      <c r="B22" s="147"/>
      <c r="C22" s="111">
        <v>25516.75</v>
      </c>
      <c r="D22" s="111"/>
      <c r="E22" s="111"/>
      <c r="F22" s="111">
        <v>-3785</v>
      </c>
      <c r="G22" s="112">
        <f t="shared" si="0"/>
        <v>21731.75</v>
      </c>
      <c r="L22" s="113"/>
    </row>
    <row r="23" spans="1:12" ht="15.75" customHeight="1" x14ac:dyDescent="0.3">
      <c r="A23" s="147" t="s">
        <v>151</v>
      </c>
      <c r="B23" s="147"/>
      <c r="C23" s="111">
        <v>0</v>
      </c>
      <c r="D23" s="111"/>
      <c r="E23" s="111"/>
      <c r="F23" s="111"/>
      <c r="G23" s="112">
        <f t="shared" si="0"/>
        <v>0</v>
      </c>
      <c r="L23" s="113"/>
    </row>
    <row r="24" spans="1:12" ht="15.75" customHeight="1" x14ac:dyDescent="0.3">
      <c r="A24" s="147" t="s">
        <v>98</v>
      </c>
      <c r="B24" s="147"/>
      <c r="C24" s="111">
        <v>3000</v>
      </c>
      <c r="D24" s="111"/>
      <c r="E24" s="111"/>
      <c r="F24" s="111"/>
      <c r="G24" s="112">
        <f t="shared" si="0"/>
        <v>3000</v>
      </c>
      <c r="L24" s="113"/>
    </row>
    <row r="25" spans="1:12" ht="15.75" customHeight="1" x14ac:dyDescent="0.3">
      <c r="A25" s="110" t="s">
        <v>136</v>
      </c>
      <c r="B25" s="110"/>
      <c r="C25" s="111">
        <v>97.379999999997381</v>
      </c>
      <c r="D25" s="111">
        <v>1518</v>
      </c>
      <c r="E25" s="111"/>
      <c r="F25" s="111"/>
      <c r="G25" s="112">
        <f t="shared" si="0"/>
        <v>1615.3799999999974</v>
      </c>
      <c r="I25" s="106" t="s">
        <v>176</v>
      </c>
      <c r="L25" s="113"/>
    </row>
    <row r="26" spans="1:12" ht="15.75" customHeight="1" x14ac:dyDescent="0.3">
      <c r="A26" s="110"/>
      <c r="B26" s="110"/>
      <c r="C26" s="111"/>
      <c r="D26" s="111"/>
      <c r="E26" s="111"/>
      <c r="F26" s="111"/>
      <c r="G26" s="112"/>
      <c r="L26" s="113"/>
    </row>
    <row r="27" spans="1:12" ht="15.75" customHeight="1" x14ac:dyDescent="0.3">
      <c r="A27" s="104" t="s">
        <v>71</v>
      </c>
      <c r="B27" s="110"/>
      <c r="C27" s="111"/>
      <c r="D27" s="111"/>
      <c r="E27" s="111"/>
      <c r="F27" s="111"/>
      <c r="G27" s="112"/>
      <c r="L27" s="113"/>
    </row>
    <row r="28" spans="1:12" ht="15.75" customHeight="1" x14ac:dyDescent="0.3">
      <c r="A28" s="110" t="s">
        <v>130</v>
      </c>
      <c r="B28" s="110"/>
      <c r="C28" s="111">
        <v>0</v>
      </c>
      <c r="D28" s="111"/>
      <c r="E28" s="111"/>
      <c r="F28" s="116"/>
      <c r="G28" s="112">
        <f>C28+D28+E28+F28</f>
        <v>0</v>
      </c>
      <c r="L28" s="113"/>
    </row>
    <row r="29" spans="1:12" ht="15.75" customHeight="1" x14ac:dyDescent="0.3">
      <c r="A29" s="147" t="s">
        <v>109</v>
      </c>
      <c r="B29" s="147"/>
      <c r="C29" s="111">
        <v>0</v>
      </c>
      <c r="D29" s="111"/>
      <c r="E29" s="111"/>
      <c r="F29" s="111"/>
      <c r="G29" s="112">
        <f t="shared" ref="G29:G39" si="1">C29+D29+E29+F29</f>
        <v>0</v>
      </c>
      <c r="L29" s="113"/>
    </row>
    <row r="30" spans="1:12" ht="15.75" customHeight="1" x14ac:dyDescent="0.3">
      <c r="A30" s="147" t="s">
        <v>99</v>
      </c>
      <c r="B30" s="147"/>
      <c r="C30" s="111">
        <v>11072.77999999997</v>
      </c>
      <c r="D30" s="111">
        <v>15830</v>
      </c>
      <c r="E30" s="111"/>
      <c r="F30" s="111"/>
      <c r="G30" s="112">
        <f t="shared" si="1"/>
        <v>26902.77999999997</v>
      </c>
      <c r="L30" s="113"/>
    </row>
    <row r="31" spans="1:12" ht="15.75" customHeight="1" x14ac:dyDescent="0.3">
      <c r="A31" s="147" t="s">
        <v>100</v>
      </c>
      <c r="B31" s="147"/>
      <c r="C31" s="111">
        <v>6804.9399999999987</v>
      </c>
      <c r="D31" s="111">
        <v>4280</v>
      </c>
      <c r="E31" s="111"/>
      <c r="F31" s="111"/>
      <c r="G31" s="112">
        <f t="shared" si="1"/>
        <v>11084.939999999999</v>
      </c>
      <c r="L31" s="113"/>
    </row>
    <row r="32" spans="1:12" ht="15.75" customHeight="1" x14ac:dyDescent="0.3">
      <c r="A32" s="147" t="s">
        <v>101</v>
      </c>
      <c r="B32" s="147"/>
      <c r="C32" s="111">
        <v>7647.57</v>
      </c>
      <c r="D32" s="111"/>
      <c r="E32" s="111"/>
      <c r="F32" s="117"/>
      <c r="G32" s="112">
        <f t="shared" si="1"/>
        <v>7647.57</v>
      </c>
      <c r="L32" s="113"/>
    </row>
    <row r="33" spans="1:16" ht="15.75" customHeight="1" x14ac:dyDescent="0.3">
      <c r="A33" s="147" t="s">
        <v>102</v>
      </c>
      <c r="B33" s="147"/>
      <c r="C33" s="111">
        <v>0</v>
      </c>
      <c r="D33" s="111"/>
      <c r="E33" s="111"/>
      <c r="F33" s="111"/>
      <c r="G33" s="112">
        <f t="shared" si="1"/>
        <v>0</v>
      </c>
      <c r="L33" s="113"/>
    </row>
    <row r="34" spans="1:16" ht="15.75" customHeight="1" x14ac:dyDescent="0.3">
      <c r="A34" s="147" t="s">
        <v>103</v>
      </c>
      <c r="B34" s="147"/>
      <c r="C34" s="111">
        <v>0</v>
      </c>
      <c r="D34" s="111"/>
      <c r="E34" s="111"/>
      <c r="F34" s="111"/>
      <c r="G34" s="112">
        <f t="shared" si="1"/>
        <v>0</v>
      </c>
      <c r="L34" s="113"/>
    </row>
    <row r="35" spans="1:16" ht="15.75" customHeight="1" x14ac:dyDescent="0.3">
      <c r="A35" s="147" t="s">
        <v>104</v>
      </c>
      <c r="B35" s="147"/>
      <c r="C35" s="111">
        <v>5295.52</v>
      </c>
      <c r="D35" s="111"/>
      <c r="E35" s="111"/>
      <c r="F35" s="111"/>
      <c r="G35" s="112">
        <f t="shared" si="1"/>
        <v>5295.52</v>
      </c>
      <c r="L35" s="113"/>
    </row>
    <row r="36" spans="1:16" ht="15.75" customHeight="1" x14ac:dyDescent="0.3">
      <c r="A36" s="147" t="s">
        <v>105</v>
      </c>
      <c r="B36" s="147"/>
      <c r="C36" s="111">
        <v>10256.290000000001</v>
      </c>
      <c r="D36" s="111"/>
      <c r="E36" s="111"/>
      <c r="F36" s="111"/>
      <c r="G36" s="112">
        <f t="shared" si="1"/>
        <v>10256.290000000001</v>
      </c>
      <c r="L36" s="113"/>
    </row>
    <row r="37" spans="1:16" ht="15.75" customHeight="1" x14ac:dyDescent="0.3">
      <c r="A37" s="147" t="s">
        <v>106</v>
      </c>
      <c r="B37" s="147"/>
      <c r="C37" s="111">
        <v>0.13000000000465661</v>
      </c>
      <c r="D37" s="111"/>
      <c r="E37" s="111"/>
      <c r="F37" s="111"/>
      <c r="G37" s="112">
        <f t="shared" si="1"/>
        <v>0.13000000000465661</v>
      </c>
      <c r="L37" s="113"/>
    </row>
    <row r="38" spans="1:16" ht="15.75" customHeight="1" x14ac:dyDescent="0.3">
      <c r="A38" s="147" t="s">
        <v>107</v>
      </c>
      <c r="B38" s="147"/>
      <c r="C38" s="111">
        <v>1303.75</v>
      </c>
      <c r="D38" s="111"/>
      <c r="E38" s="111"/>
      <c r="F38" s="111"/>
      <c r="G38" s="112">
        <f t="shared" si="1"/>
        <v>1303.75</v>
      </c>
      <c r="L38" s="113"/>
    </row>
    <row r="39" spans="1:16" ht="15.75" customHeight="1" x14ac:dyDescent="0.3">
      <c r="A39" s="147" t="s">
        <v>108</v>
      </c>
      <c r="B39" s="147"/>
      <c r="C39" s="118">
        <v>3590</v>
      </c>
      <c r="D39" s="118"/>
      <c r="E39" s="118"/>
      <c r="F39" s="118"/>
      <c r="G39" s="119">
        <f t="shared" si="1"/>
        <v>3590</v>
      </c>
      <c r="L39" s="113"/>
    </row>
    <row r="40" spans="1:16" s="121" customFormat="1" ht="15.75" customHeight="1" x14ac:dyDescent="0.3">
      <c r="A40" s="146" t="s">
        <v>78</v>
      </c>
      <c r="B40" s="146"/>
      <c r="C40" s="120">
        <f>SUM(C5:C39)</f>
        <v>6196855.8400000008</v>
      </c>
      <c r="D40" s="120">
        <f>SUM(D5:D39)</f>
        <v>93790</v>
      </c>
      <c r="E40" s="120">
        <f t="shared" ref="E40:F40" si="2">SUM(E5:E39)</f>
        <v>0</v>
      </c>
      <c r="F40" s="120">
        <f t="shared" si="2"/>
        <v>-78401</v>
      </c>
      <c r="G40" s="120">
        <f>SUM(G5:G39)+2</f>
        <v>6212246.8400000008</v>
      </c>
      <c r="I40" s="122"/>
      <c r="J40" s="123"/>
      <c r="L40" s="113"/>
      <c r="P40" s="123"/>
    </row>
    <row r="41" spans="1:16" ht="13.35" customHeight="1" x14ac:dyDescent="0.3"/>
    <row r="42" spans="1:16" x14ac:dyDescent="0.3">
      <c r="F42" s="124"/>
    </row>
    <row r="44" spans="1:16" x14ac:dyDescent="0.3">
      <c r="D44" s="113"/>
      <c r="E44" s="113"/>
      <c r="F44" s="113"/>
    </row>
    <row r="45" spans="1:16" x14ac:dyDescent="0.3">
      <c r="C45" s="113"/>
      <c r="F45" s="113"/>
    </row>
  </sheetData>
  <mergeCells count="31">
    <mergeCell ref="A16:B16"/>
    <mergeCell ref="A1:G1"/>
    <mergeCell ref="A2:G2"/>
    <mergeCell ref="A3:G3"/>
    <mergeCell ref="A4:B4"/>
    <mergeCell ref="A5:B5"/>
    <mergeCell ref="A6:B6"/>
    <mergeCell ref="A10:B10"/>
    <mergeCell ref="A11:B11"/>
    <mergeCell ref="A12:B12"/>
    <mergeCell ref="A13:B13"/>
    <mergeCell ref="A15:B15"/>
    <mergeCell ref="A33:B33"/>
    <mergeCell ref="A18:B18"/>
    <mergeCell ref="A19:B19"/>
    <mergeCell ref="A20:B20"/>
    <mergeCell ref="A21:B21"/>
    <mergeCell ref="A22:B22"/>
    <mergeCell ref="A23:B23"/>
    <mergeCell ref="A24:B24"/>
    <mergeCell ref="A29:B29"/>
    <mergeCell ref="A30:B30"/>
    <mergeCell ref="A31:B31"/>
    <mergeCell ref="A32:B32"/>
    <mergeCell ref="A40:B40"/>
    <mergeCell ref="A34:B34"/>
    <mergeCell ref="A35:B35"/>
    <mergeCell ref="A36:B36"/>
    <mergeCell ref="A37:B37"/>
    <mergeCell ref="A38:B38"/>
    <mergeCell ref="A39:B39"/>
  </mergeCells>
  <pageMargins left="0.25" right="0.25" top="0.25" bottom="0.25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8FC5-4006-4601-BDF4-13A0F687642C}">
  <dimension ref="A1:N61"/>
  <sheetViews>
    <sheetView topLeftCell="A32" zoomScaleNormal="100" workbookViewId="0">
      <selection activeCell="K28" sqref="K28"/>
    </sheetView>
  </sheetViews>
  <sheetFormatPr defaultRowHeight="16.5" x14ac:dyDescent="0.3"/>
  <cols>
    <col min="1" max="1" width="22.140625" style="1" customWidth="1"/>
    <col min="2" max="2" width="35.85546875" style="1" customWidth="1"/>
    <col min="3" max="3" width="14.7109375" style="1" customWidth="1"/>
    <col min="4" max="4" width="17.85546875" style="1" customWidth="1"/>
    <col min="5" max="5" width="14.7109375" style="1" customWidth="1"/>
    <col min="6" max="6" width="1.28515625" style="1" customWidth="1"/>
    <col min="7" max="7" width="15" style="1" customWidth="1"/>
    <col min="8" max="8" width="19.5703125" style="23" customWidth="1"/>
    <col min="9" max="9" width="12.7109375" style="1" bestFit="1" customWidth="1"/>
    <col min="10" max="10" width="10.5703125" style="1" bestFit="1" customWidth="1"/>
    <col min="11" max="12" width="9.140625" style="1"/>
    <col min="13" max="13" width="7.28515625" style="1" customWidth="1"/>
    <col min="14" max="14" width="9.140625" style="1" hidden="1" customWidth="1"/>
    <col min="15" max="16384" width="9.140625" style="1"/>
  </cols>
  <sheetData>
    <row r="1" spans="1:8" ht="19.899999999999999" customHeight="1" x14ac:dyDescent="0.3">
      <c r="A1" s="138" t="s">
        <v>0</v>
      </c>
      <c r="B1" s="138"/>
      <c r="C1" s="138"/>
      <c r="D1" s="138"/>
      <c r="E1" s="138"/>
      <c r="F1" s="10"/>
      <c r="G1" s="10"/>
    </row>
    <row r="2" spans="1:8" ht="19.899999999999999" customHeight="1" x14ac:dyDescent="0.3">
      <c r="A2" s="138" t="s">
        <v>82</v>
      </c>
      <c r="B2" s="138"/>
      <c r="C2" s="138"/>
      <c r="D2" s="138"/>
      <c r="E2" s="138"/>
      <c r="F2" s="10"/>
      <c r="G2" s="10"/>
    </row>
    <row r="3" spans="1:8" ht="16.899999999999999" customHeight="1" x14ac:dyDescent="0.3">
      <c r="A3" s="138" t="s">
        <v>169</v>
      </c>
      <c r="B3" s="138"/>
      <c r="C3" s="138"/>
      <c r="D3" s="138"/>
      <c r="E3" s="138"/>
      <c r="F3" s="10"/>
      <c r="G3" s="10"/>
      <c r="H3" s="48"/>
    </row>
    <row r="4" spans="1:8" ht="15.75" customHeight="1" x14ac:dyDescent="0.3">
      <c r="A4" s="139"/>
      <c r="B4" s="139"/>
      <c r="C4" s="139"/>
      <c r="D4" s="139"/>
      <c r="E4" s="139"/>
      <c r="F4" s="69"/>
      <c r="G4" s="69"/>
    </row>
    <row r="5" spans="1:8" ht="57.75" customHeight="1" x14ac:dyDescent="0.3">
      <c r="A5" s="140"/>
      <c r="B5" s="140"/>
      <c r="C5" s="25" t="s">
        <v>171</v>
      </c>
      <c r="D5" s="25" t="s">
        <v>172</v>
      </c>
      <c r="E5" s="25" t="s">
        <v>141</v>
      </c>
      <c r="F5" s="70"/>
      <c r="G5" s="48"/>
      <c r="H5" s="1"/>
    </row>
    <row r="6" spans="1:8" ht="15.75" customHeight="1" x14ac:dyDescent="0.3">
      <c r="A6" s="136" t="s">
        <v>41</v>
      </c>
      <c r="B6" s="136"/>
      <c r="G6" s="23"/>
      <c r="H6" s="1"/>
    </row>
    <row r="7" spans="1:8" ht="15.75" customHeight="1" x14ac:dyDescent="0.3">
      <c r="A7" s="136" t="s">
        <v>81</v>
      </c>
      <c r="B7" s="136"/>
      <c r="C7" s="5">
        <v>82162</v>
      </c>
      <c r="D7" s="5">
        <v>72283</v>
      </c>
      <c r="E7" s="5">
        <f>C7-D7</f>
        <v>9879</v>
      </c>
      <c r="F7" s="5"/>
      <c r="G7" s="48" t="s">
        <v>158</v>
      </c>
      <c r="H7" s="1"/>
    </row>
    <row r="8" spans="1:8" ht="15.75" customHeight="1" x14ac:dyDescent="0.3">
      <c r="A8" s="136" t="s">
        <v>80</v>
      </c>
      <c r="B8" s="136"/>
      <c r="C8" s="5">
        <v>4279.68</v>
      </c>
      <c r="D8" s="5">
        <v>3913</v>
      </c>
      <c r="E8" s="5">
        <f t="shared" ref="E8:E11" si="0">C8-D8</f>
        <v>366.68000000000029</v>
      </c>
      <c r="F8" s="5"/>
      <c r="G8" s="48"/>
      <c r="H8" s="1"/>
    </row>
    <row r="9" spans="1:8" ht="15.75" customHeight="1" x14ac:dyDescent="0.3">
      <c r="A9" s="136" t="s">
        <v>79</v>
      </c>
      <c r="B9" s="136"/>
      <c r="C9" s="5">
        <v>34532.68</v>
      </c>
      <c r="D9" s="5">
        <v>34435.57</v>
      </c>
      <c r="E9" s="5">
        <f t="shared" si="0"/>
        <v>97.110000000000582</v>
      </c>
      <c r="F9" s="5"/>
      <c r="G9" s="48"/>
      <c r="H9" s="1"/>
    </row>
    <row r="10" spans="1:8" ht="15.75" customHeight="1" x14ac:dyDescent="0.3">
      <c r="A10" s="136" t="s">
        <v>145</v>
      </c>
      <c r="B10" s="136"/>
      <c r="C10" s="5">
        <v>7650</v>
      </c>
      <c r="D10" s="5">
        <v>3442.46</v>
      </c>
      <c r="E10" s="5">
        <f t="shared" si="0"/>
        <v>4207.54</v>
      </c>
      <c r="F10" s="5"/>
      <c r="G10" s="48"/>
      <c r="H10" s="1"/>
    </row>
    <row r="11" spans="1:8" ht="15.75" customHeight="1" x14ac:dyDescent="0.3">
      <c r="A11" s="137" t="s">
        <v>140</v>
      </c>
      <c r="B11" s="137"/>
      <c r="C11" s="75">
        <f>61043.48-C53</f>
        <v>13417.82</v>
      </c>
      <c r="D11" s="5">
        <v>13333.32</v>
      </c>
      <c r="E11" s="5">
        <f t="shared" si="0"/>
        <v>84.5</v>
      </c>
      <c r="F11" s="5"/>
      <c r="G11" s="48"/>
      <c r="H11" s="1"/>
    </row>
    <row r="12" spans="1:8" ht="15.75" customHeight="1" x14ac:dyDescent="0.3">
      <c r="A12" s="136" t="s">
        <v>78</v>
      </c>
      <c r="B12" s="136"/>
      <c r="C12" s="8">
        <f>SUM(C7:C11)</f>
        <v>142042.18</v>
      </c>
      <c r="D12" s="8">
        <f>SUM(D7:D11)</f>
        <v>127407.35</v>
      </c>
      <c r="E12" s="8">
        <f>SUM(E7:E11)</f>
        <v>14634.830000000002</v>
      </c>
      <c r="F12" s="9"/>
      <c r="G12" s="48"/>
      <c r="H12" s="45"/>
    </row>
    <row r="13" spans="1:8" ht="15.75" customHeight="1" x14ac:dyDescent="0.3">
      <c r="C13" s="7"/>
      <c r="D13" s="7"/>
      <c r="E13" s="7"/>
      <c r="F13" s="7"/>
      <c r="G13" s="23"/>
      <c r="H13" s="1"/>
    </row>
    <row r="14" spans="1:8" ht="15.75" customHeight="1" x14ac:dyDescent="0.3">
      <c r="A14" s="136" t="s">
        <v>34</v>
      </c>
      <c r="B14" s="136"/>
      <c r="C14" s="7"/>
      <c r="D14" s="7"/>
      <c r="E14" s="7"/>
      <c r="F14" s="7"/>
      <c r="G14" s="23"/>
      <c r="H14" s="1"/>
    </row>
    <row r="15" spans="1:8" ht="15.75" customHeight="1" x14ac:dyDescent="0.3">
      <c r="A15" s="136" t="s">
        <v>135</v>
      </c>
      <c r="B15" s="136"/>
      <c r="C15" s="74">
        <v>289447.82</v>
      </c>
      <c r="D15" s="74">
        <v>334445.71999999997</v>
      </c>
      <c r="E15" s="5">
        <f>C15-D15</f>
        <v>-44997.899999999965</v>
      </c>
      <c r="F15" s="5"/>
      <c r="G15" s="23" t="s">
        <v>131</v>
      </c>
      <c r="H15" s="1"/>
    </row>
    <row r="16" spans="1:8" ht="15.75" customHeight="1" x14ac:dyDescent="0.3">
      <c r="A16" s="136" t="s">
        <v>64</v>
      </c>
      <c r="B16" s="136"/>
      <c r="C16" s="74">
        <v>40223.050000000003</v>
      </c>
      <c r="D16" s="74">
        <v>20387</v>
      </c>
      <c r="E16" s="5">
        <f t="shared" ref="E16:E44" si="1">C16-D16</f>
        <v>19836.050000000003</v>
      </c>
      <c r="F16" s="5"/>
      <c r="G16" s="23" t="s">
        <v>174</v>
      </c>
      <c r="H16" s="1"/>
    </row>
    <row r="17" spans="1:8" ht="15.75" customHeight="1" x14ac:dyDescent="0.3">
      <c r="A17" s="136" t="s">
        <v>63</v>
      </c>
      <c r="B17" s="136"/>
      <c r="C17" s="74">
        <v>17501.59</v>
      </c>
      <c r="D17" s="74">
        <v>21309</v>
      </c>
      <c r="E17" s="5">
        <f t="shared" si="1"/>
        <v>-3807.41</v>
      </c>
      <c r="F17" s="5"/>
      <c r="G17" s="23"/>
      <c r="H17" s="1"/>
    </row>
    <row r="18" spans="1:8" ht="15.75" customHeight="1" x14ac:dyDescent="0.3">
      <c r="A18" s="136" t="s">
        <v>62</v>
      </c>
      <c r="B18" s="136"/>
      <c r="C18" s="74">
        <v>14150.88</v>
      </c>
      <c r="D18" s="74">
        <v>0</v>
      </c>
      <c r="E18" s="5">
        <f t="shared" si="1"/>
        <v>14150.88</v>
      </c>
      <c r="F18" s="5"/>
      <c r="G18" s="23" t="s">
        <v>159</v>
      </c>
      <c r="H18" s="1"/>
    </row>
    <row r="19" spans="1:8" ht="15.75" customHeight="1" x14ac:dyDescent="0.3">
      <c r="A19" s="136" t="s">
        <v>61</v>
      </c>
      <c r="B19" s="136"/>
      <c r="C19" s="74">
        <v>-39501.4</v>
      </c>
      <c r="D19" s="74">
        <v>6033</v>
      </c>
      <c r="E19" s="5">
        <f t="shared" si="1"/>
        <v>-45534.400000000001</v>
      </c>
      <c r="F19" s="5"/>
      <c r="G19" s="23" t="s">
        <v>160</v>
      </c>
      <c r="H19" s="1"/>
    </row>
    <row r="20" spans="1:8" ht="15.75" customHeight="1" x14ac:dyDescent="0.3">
      <c r="A20" s="3" t="s">
        <v>173</v>
      </c>
      <c r="B20" s="3"/>
      <c r="C20" s="74">
        <v>0</v>
      </c>
      <c r="D20" s="74">
        <v>0</v>
      </c>
      <c r="E20" s="5">
        <f t="shared" si="1"/>
        <v>0</v>
      </c>
      <c r="F20" s="5"/>
      <c r="G20" s="23"/>
      <c r="H20" s="1"/>
    </row>
    <row r="21" spans="1:8" ht="15.75" customHeight="1" x14ac:dyDescent="0.3">
      <c r="A21" s="136" t="s">
        <v>60</v>
      </c>
      <c r="B21" s="136"/>
      <c r="C21" s="74">
        <v>7111.5</v>
      </c>
      <c r="D21" s="74">
        <v>5500</v>
      </c>
      <c r="E21" s="5">
        <f t="shared" si="1"/>
        <v>1611.5</v>
      </c>
      <c r="F21" s="5"/>
      <c r="G21" s="23"/>
      <c r="H21" s="1"/>
    </row>
    <row r="22" spans="1:8" ht="15.75" customHeight="1" x14ac:dyDescent="0.3">
      <c r="A22" s="136" t="s">
        <v>59</v>
      </c>
      <c r="B22" s="136"/>
      <c r="C22" s="74">
        <v>11075.42</v>
      </c>
      <c r="D22" s="74">
        <v>3218</v>
      </c>
      <c r="E22" s="5">
        <f t="shared" si="1"/>
        <v>7857.42</v>
      </c>
      <c r="F22" s="5"/>
      <c r="G22" s="23" t="s">
        <v>175</v>
      </c>
      <c r="H22" s="1"/>
    </row>
    <row r="23" spans="1:8" ht="15.75" customHeight="1" x14ac:dyDescent="0.3">
      <c r="A23" s="136" t="s">
        <v>58</v>
      </c>
      <c r="B23" s="136"/>
      <c r="C23" s="74">
        <v>7043.75</v>
      </c>
      <c r="D23" s="74">
        <v>12931.25</v>
      </c>
      <c r="E23" s="5">
        <f t="shared" si="1"/>
        <v>-5887.5</v>
      </c>
      <c r="F23" s="5"/>
      <c r="G23" s="23"/>
      <c r="H23" s="1"/>
    </row>
    <row r="24" spans="1:8" ht="15.75" customHeight="1" x14ac:dyDescent="0.3">
      <c r="A24" s="136" t="s">
        <v>77</v>
      </c>
      <c r="B24" s="136"/>
      <c r="C24" s="74">
        <v>0</v>
      </c>
      <c r="D24" s="74">
        <v>0</v>
      </c>
      <c r="E24" s="5">
        <f t="shared" si="1"/>
        <v>0</v>
      </c>
      <c r="F24" s="5"/>
      <c r="G24" s="23"/>
      <c r="H24" s="1"/>
    </row>
    <row r="25" spans="1:8" ht="15.75" customHeight="1" x14ac:dyDescent="0.3">
      <c r="A25" s="136" t="s">
        <v>57</v>
      </c>
      <c r="B25" s="136"/>
      <c r="C25" s="74">
        <v>0</v>
      </c>
      <c r="D25" s="74">
        <v>3333.32</v>
      </c>
      <c r="E25" s="5">
        <f t="shared" si="1"/>
        <v>-3333.32</v>
      </c>
      <c r="F25" s="5"/>
      <c r="G25" s="23"/>
      <c r="H25" s="1"/>
    </row>
    <row r="26" spans="1:8" ht="15.75" customHeight="1" x14ac:dyDescent="0.3">
      <c r="A26" s="136" t="s">
        <v>56</v>
      </c>
      <c r="B26" s="136"/>
      <c r="C26" s="74">
        <v>40</v>
      </c>
      <c r="D26" s="74">
        <v>100</v>
      </c>
      <c r="E26" s="5">
        <f t="shared" si="1"/>
        <v>-60</v>
      </c>
      <c r="F26" s="5"/>
      <c r="G26" s="23"/>
      <c r="H26" s="1"/>
    </row>
    <row r="27" spans="1:8" ht="15.75" customHeight="1" x14ac:dyDescent="0.3">
      <c r="A27" s="136" t="s">
        <v>55</v>
      </c>
      <c r="B27" s="136"/>
      <c r="C27" s="74">
        <v>170.68</v>
      </c>
      <c r="D27" s="74">
        <v>1175</v>
      </c>
      <c r="E27" s="5">
        <f t="shared" si="1"/>
        <v>-1004.3199999999999</v>
      </c>
      <c r="F27" s="5"/>
      <c r="G27" s="23"/>
      <c r="H27" s="1"/>
    </row>
    <row r="28" spans="1:8" ht="15.75" customHeight="1" x14ac:dyDescent="0.3">
      <c r="A28" s="136" t="s">
        <v>76</v>
      </c>
      <c r="B28" s="136"/>
      <c r="C28" s="74">
        <v>1528.99</v>
      </c>
      <c r="D28" s="74">
        <v>948</v>
      </c>
      <c r="E28" s="5">
        <f t="shared" si="1"/>
        <v>580.99</v>
      </c>
      <c r="F28" s="5"/>
      <c r="G28" s="23"/>
      <c r="H28" s="1"/>
    </row>
    <row r="29" spans="1:8" ht="15.75" customHeight="1" x14ac:dyDescent="0.3">
      <c r="A29" s="3" t="s">
        <v>121</v>
      </c>
      <c r="B29" s="3"/>
      <c r="C29" s="74">
        <v>412.32</v>
      </c>
      <c r="D29" s="74">
        <v>3363</v>
      </c>
      <c r="E29" s="5">
        <f t="shared" si="1"/>
        <v>-2950.68</v>
      </c>
      <c r="F29" s="5"/>
      <c r="G29" s="23"/>
      <c r="H29" s="1"/>
    </row>
    <row r="30" spans="1:8" ht="15.75" customHeight="1" x14ac:dyDescent="0.3">
      <c r="A30" s="136" t="s">
        <v>54</v>
      </c>
      <c r="B30" s="136"/>
      <c r="C30" s="74">
        <v>1491.04</v>
      </c>
      <c r="D30" s="74">
        <v>3286</v>
      </c>
      <c r="E30" s="5">
        <f t="shared" si="1"/>
        <v>-1794.96</v>
      </c>
      <c r="F30" s="5"/>
      <c r="G30" s="23"/>
      <c r="H30" s="1"/>
    </row>
    <row r="31" spans="1:8" ht="15.75" customHeight="1" x14ac:dyDescent="0.3">
      <c r="A31" s="136" t="s">
        <v>53</v>
      </c>
      <c r="B31" s="136"/>
      <c r="C31" s="74">
        <v>1381.34</v>
      </c>
      <c r="D31" s="74">
        <v>2191.66</v>
      </c>
      <c r="E31" s="5">
        <f t="shared" si="1"/>
        <v>-810.31999999999994</v>
      </c>
      <c r="F31" s="5"/>
      <c r="G31" s="23"/>
      <c r="H31" s="1"/>
    </row>
    <row r="32" spans="1:8" ht="15.75" customHeight="1" x14ac:dyDescent="0.3">
      <c r="A32" s="136" t="s">
        <v>52</v>
      </c>
      <c r="B32" s="136"/>
      <c r="C32" s="74">
        <v>3347.05</v>
      </c>
      <c r="D32" s="74">
        <v>3508.32</v>
      </c>
      <c r="E32" s="5">
        <f t="shared" si="1"/>
        <v>-161.26999999999998</v>
      </c>
      <c r="F32" s="5"/>
      <c r="G32" s="23"/>
      <c r="H32" s="1"/>
    </row>
    <row r="33" spans="1:12" ht="15.75" customHeight="1" x14ac:dyDescent="0.3">
      <c r="A33" s="136" t="s">
        <v>51</v>
      </c>
      <c r="B33" s="136"/>
      <c r="C33" s="74"/>
      <c r="D33" s="74"/>
      <c r="E33" s="5">
        <f t="shared" si="1"/>
        <v>0</v>
      </c>
      <c r="F33" s="5"/>
      <c r="G33" s="23"/>
      <c r="H33" s="1"/>
    </row>
    <row r="34" spans="1:12" ht="15.75" customHeight="1" x14ac:dyDescent="0.3">
      <c r="A34" s="136" t="s">
        <v>50</v>
      </c>
      <c r="B34" s="136"/>
      <c r="C34" s="74">
        <v>4628.08</v>
      </c>
      <c r="D34" s="74">
        <v>6212.16</v>
      </c>
      <c r="E34" s="5">
        <f t="shared" si="1"/>
        <v>-1584.08</v>
      </c>
      <c r="F34" s="5"/>
      <c r="G34" s="23"/>
      <c r="H34" s="1"/>
    </row>
    <row r="35" spans="1:12" ht="15.75" customHeight="1" x14ac:dyDescent="0.3">
      <c r="A35" s="136" t="s">
        <v>49</v>
      </c>
      <c r="B35" s="136"/>
      <c r="C35" s="74">
        <v>12719.81</v>
      </c>
      <c r="D35" s="74">
        <v>14714.26</v>
      </c>
      <c r="E35" s="5">
        <f t="shared" si="1"/>
        <v>-1994.4500000000007</v>
      </c>
      <c r="F35" s="5"/>
      <c r="G35" s="23"/>
      <c r="H35" s="1"/>
      <c r="L35" s="45"/>
    </row>
    <row r="36" spans="1:12" ht="15.75" customHeight="1" x14ac:dyDescent="0.3">
      <c r="A36" s="136" t="s">
        <v>48</v>
      </c>
      <c r="B36" s="136"/>
      <c r="C36" s="74">
        <v>457.15</v>
      </c>
      <c r="D36" s="74">
        <v>681.64</v>
      </c>
      <c r="E36" s="5">
        <f t="shared" si="1"/>
        <v>-224.49</v>
      </c>
      <c r="F36" s="5"/>
      <c r="G36" s="23"/>
      <c r="H36" s="1"/>
    </row>
    <row r="37" spans="1:12" ht="15.75" customHeight="1" x14ac:dyDescent="0.3">
      <c r="A37" s="136" t="s">
        <v>47</v>
      </c>
      <c r="B37" s="136"/>
      <c r="C37" s="74">
        <v>0</v>
      </c>
      <c r="D37" s="74">
        <v>0</v>
      </c>
      <c r="E37" s="5">
        <f t="shared" si="1"/>
        <v>0</v>
      </c>
      <c r="F37" s="5"/>
      <c r="G37" s="23"/>
      <c r="H37" s="1"/>
    </row>
    <row r="38" spans="1:12" ht="15.75" customHeight="1" x14ac:dyDescent="0.3">
      <c r="A38" s="136" t="s">
        <v>138</v>
      </c>
      <c r="B38" s="136"/>
      <c r="C38" s="74">
        <v>0</v>
      </c>
      <c r="D38" s="74">
        <v>0</v>
      </c>
      <c r="E38" s="5">
        <f t="shared" si="1"/>
        <v>0</v>
      </c>
      <c r="F38" s="5"/>
      <c r="G38" s="23"/>
      <c r="H38" s="1"/>
    </row>
    <row r="39" spans="1:12" ht="15.75" customHeight="1" x14ac:dyDescent="0.3">
      <c r="A39" s="136" t="s">
        <v>46</v>
      </c>
      <c r="B39" s="136"/>
      <c r="C39" s="74">
        <v>2920.68</v>
      </c>
      <c r="D39" s="74">
        <v>3750</v>
      </c>
      <c r="E39" s="5">
        <f t="shared" si="1"/>
        <v>-829.32000000000016</v>
      </c>
      <c r="F39" s="5"/>
      <c r="G39" s="23"/>
      <c r="H39" s="1"/>
    </row>
    <row r="40" spans="1:12" ht="15.75" customHeight="1" x14ac:dyDescent="0.3">
      <c r="A40" s="136" t="s">
        <v>45</v>
      </c>
      <c r="B40" s="136"/>
      <c r="C40" s="74">
        <v>0</v>
      </c>
      <c r="D40" s="74">
        <v>359.5</v>
      </c>
      <c r="E40" s="5">
        <f t="shared" si="1"/>
        <v>-359.5</v>
      </c>
      <c r="F40" s="5"/>
      <c r="G40" s="23"/>
      <c r="H40" s="1"/>
    </row>
    <row r="41" spans="1:12" ht="15.75" customHeight="1" x14ac:dyDescent="0.3">
      <c r="A41" s="136" t="s">
        <v>44</v>
      </c>
      <c r="B41" s="136"/>
      <c r="C41" s="74">
        <v>589.92999999999995</v>
      </c>
      <c r="D41" s="74">
        <v>2103.15</v>
      </c>
      <c r="E41" s="5">
        <f t="shared" si="1"/>
        <v>-1513.2200000000003</v>
      </c>
      <c r="F41" s="5"/>
      <c r="G41" s="23" t="s">
        <v>161</v>
      </c>
      <c r="H41" s="1"/>
    </row>
    <row r="42" spans="1:12" ht="15.75" customHeight="1" x14ac:dyDescent="0.3">
      <c r="A42" s="136" t="s">
        <v>75</v>
      </c>
      <c r="B42" s="136"/>
      <c r="C42" s="74">
        <v>2056.2800000000002</v>
      </c>
      <c r="D42" s="74">
        <v>100</v>
      </c>
      <c r="E42" s="5">
        <f t="shared" si="1"/>
        <v>1956.2800000000002</v>
      </c>
      <c r="F42" s="5"/>
      <c r="G42" s="23"/>
      <c r="H42" s="1"/>
    </row>
    <row r="43" spans="1:12" ht="15.75" customHeight="1" x14ac:dyDescent="0.3">
      <c r="A43" s="3" t="s">
        <v>133</v>
      </c>
      <c r="B43" s="3"/>
      <c r="C43" s="74">
        <v>500</v>
      </c>
      <c r="D43" s="74">
        <v>0</v>
      </c>
      <c r="E43" s="5">
        <f t="shared" si="1"/>
        <v>500</v>
      </c>
      <c r="F43" s="5"/>
      <c r="G43" s="23"/>
      <c r="H43" s="1"/>
    </row>
    <row r="44" spans="1:12" ht="15.75" customHeight="1" x14ac:dyDescent="0.3">
      <c r="A44" s="3" t="s">
        <v>124</v>
      </c>
      <c r="B44" s="3"/>
      <c r="C44" s="74">
        <v>0</v>
      </c>
      <c r="D44" s="74">
        <v>0</v>
      </c>
      <c r="E44" s="5">
        <f t="shared" si="1"/>
        <v>0</v>
      </c>
      <c r="F44" s="5"/>
      <c r="G44" s="23"/>
      <c r="H44" s="1"/>
      <c r="I44" s="45"/>
    </row>
    <row r="45" spans="1:12" ht="15.75" customHeight="1" x14ac:dyDescent="0.3">
      <c r="A45" s="136" t="s">
        <v>24</v>
      </c>
      <c r="B45" s="136"/>
      <c r="C45" s="44">
        <f>SUM(C15:C44)</f>
        <v>379295.96</v>
      </c>
      <c r="D45" s="8">
        <f>SUM(D15:D44)</f>
        <v>449649.98</v>
      </c>
      <c r="E45" s="8">
        <f>SUM(E15:E44)</f>
        <v>-70354.01999999999</v>
      </c>
      <c r="F45" s="9"/>
      <c r="G45" s="48"/>
      <c r="H45" s="45"/>
    </row>
    <row r="46" spans="1:12" ht="15.75" customHeight="1" x14ac:dyDescent="0.3">
      <c r="C46" s="7"/>
      <c r="D46" s="7"/>
      <c r="E46" s="7"/>
      <c r="F46" s="7"/>
      <c r="G46" s="23"/>
      <c r="H46" s="45"/>
    </row>
    <row r="47" spans="1:12" ht="15.75" customHeight="1" thickBot="1" x14ac:dyDescent="0.35">
      <c r="A47" s="138" t="s">
        <v>137</v>
      </c>
      <c r="B47" s="138"/>
      <c r="C47" s="17">
        <f>C12-C45</f>
        <v>-237253.78000000003</v>
      </c>
      <c r="D47" s="17">
        <f>D12-D45</f>
        <v>-322242.63</v>
      </c>
      <c r="E47" s="17">
        <f>E12-E45</f>
        <v>84988.849999999991</v>
      </c>
      <c r="F47" s="71"/>
      <c r="G47" s="23"/>
      <c r="H47" s="45"/>
    </row>
    <row r="48" spans="1:12" ht="15.75" customHeight="1" thickTop="1" x14ac:dyDescent="0.3"/>
    <row r="49" spans="1:8" ht="17.25" thickBot="1" x14ac:dyDescent="0.35"/>
    <row r="50" spans="1:8" s="22" customFormat="1" ht="15" x14ac:dyDescent="0.25">
      <c r="A50" s="61" t="s">
        <v>132</v>
      </c>
      <c r="B50" s="62"/>
      <c r="C50" s="63"/>
      <c r="D50" s="63"/>
      <c r="E50" s="62"/>
      <c r="F50" s="62"/>
      <c r="G50" s="62"/>
      <c r="H50" s="64"/>
    </row>
    <row r="51" spans="1:8" s="22" customFormat="1" ht="15" x14ac:dyDescent="0.25">
      <c r="A51" s="65"/>
      <c r="C51" s="132"/>
      <c r="D51" s="132"/>
      <c r="H51" s="90"/>
    </row>
    <row r="52" spans="1:8" x14ac:dyDescent="0.3">
      <c r="A52" s="67"/>
      <c r="C52" s="68"/>
      <c r="D52" s="23"/>
      <c r="H52" s="66"/>
    </row>
    <row r="53" spans="1:8" x14ac:dyDescent="0.3">
      <c r="A53" s="67" t="s">
        <v>147</v>
      </c>
      <c r="C53" s="68">
        <f>'Stmt Activities'!D27</f>
        <v>47625.66</v>
      </c>
      <c r="D53" s="23"/>
      <c r="H53" s="66"/>
    </row>
    <row r="54" spans="1:8" x14ac:dyDescent="0.3">
      <c r="A54" s="67"/>
      <c r="C54" s="45"/>
      <c r="H54" s="66"/>
    </row>
    <row r="55" spans="1:8" ht="17.25" thickBot="1" x14ac:dyDescent="0.35">
      <c r="A55" s="67"/>
      <c r="H55" s="66"/>
    </row>
    <row r="56" spans="1:8" x14ac:dyDescent="0.3">
      <c r="A56" s="67"/>
      <c r="C56" s="125">
        <f>C12+C53</f>
        <v>189667.84</v>
      </c>
      <c r="D56" s="128" t="s">
        <v>134</v>
      </c>
      <c r="H56" s="66"/>
    </row>
    <row r="57" spans="1:8" x14ac:dyDescent="0.3">
      <c r="A57" s="67"/>
      <c r="C57" s="129">
        <f>C45</f>
        <v>379295.96</v>
      </c>
      <c r="D57" s="130" t="s">
        <v>24</v>
      </c>
      <c r="H57" s="66"/>
    </row>
    <row r="58" spans="1:8" s="22" customFormat="1" ht="17.25" thickBot="1" x14ac:dyDescent="0.35">
      <c r="A58" s="133"/>
      <c r="B58" s="134"/>
      <c r="C58" s="126">
        <f>C56-C57</f>
        <v>-189628.12000000002</v>
      </c>
      <c r="D58" s="131"/>
      <c r="E58" s="134"/>
      <c r="F58" s="134"/>
      <c r="G58" s="134"/>
      <c r="H58" s="135"/>
    </row>
    <row r="61" spans="1:8" x14ac:dyDescent="0.3">
      <c r="C61" s="45"/>
    </row>
  </sheetData>
  <mergeCells count="41">
    <mergeCell ref="A41:B41"/>
    <mergeCell ref="A42:B42"/>
    <mergeCell ref="A45:B45"/>
    <mergeCell ref="A47:B47"/>
    <mergeCell ref="A31:B31"/>
    <mergeCell ref="A36:B36"/>
    <mergeCell ref="A38:B38"/>
    <mergeCell ref="A39:B39"/>
    <mergeCell ref="A40:B40"/>
    <mergeCell ref="A25:B25"/>
    <mergeCell ref="A26:B26"/>
    <mergeCell ref="A27:B27"/>
    <mergeCell ref="A28:B28"/>
    <mergeCell ref="A30:B30"/>
    <mergeCell ref="A11:B11"/>
    <mergeCell ref="A1:E1"/>
    <mergeCell ref="A2:E2"/>
    <mergeCell ref="A3:E3"/>
    <mergeCell ref="A4:E4"/>
    <mergeCell ref="A5:B5"/>
    <mergeCell ref="A6:B6"/>
    <mergeCell ref="A7:B7"/>
    <mergeCell ref="A8:B8"/>
    <mergeCell ref="A9:B9"/>
    <mergeCell ref="A10:B10"/>
    <mergeCell ref="A32:B32"/>
    <mergeCell ref="A33:B33"/>
    <mergeCell ref="A37:B37"/>
    <mergeCell ref="A12:B12"/>
    <mergeCell ref="A14:B14"/>
    <mergeCell ref="A15:B15"/>
    <mergeCell ref="A22:B22"/>
    <mergeCell ref="A34:B34"/>
    <mergeCell ref="A35:B35"/>
    <mergeCell ref="A16:B16"/>
    <mergeCell ref="A17:B17"/>
    <mergeCell ref="A18:B18"/>
    <mergeCell ref="A19:B19"/>
    <mergeCell ref="A21:B21"/>
    <mergeCell ref="A23:B23"/>
    <mergeCell ref="A24:B24"/>
  </mergeCells>
  <pageMargins left="0.25" right="0" top="0.25" bottom="0.25" header="0.5" footer="0.5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0734-4A9D-482B-806B-C0E96F412708}">
  <dimension ref="A1:G22"/>
  <sheetViews>
    <sheetView workbookViewId="0">
      <selection activeCell="H11" sqref="H11"/>
    </sheetView>
  </sheetViews>
  <sheetFormatPr defaultRowHeight="16.5" x14ac:dyDescent="0.3"/>
  <cols>
    <col min="1" max="1" width="5.28515625" style="28" customWidth="1"/>
    <col min="2" max="2" width="5.5703125" style="28" customWidth="1"/>
    <col min="3" max="3" width="50.28515625" style="28" customWidth="1"/>
    <col min="4" max="4" width="12.5703125" style="28" customWidth="1"/>
    <col min="5" max="5" width="2" style="28" customWidth="1"/>
    <col min="6" max="6" width="9.140625" style="38"/>
    <col min="7" max="7" width="11.5703125" style="28" bestFit="1" customWidth="1"/>
    <col min="8" max="16384" width="9.140625" style="28"/>
  </cols>
  <sheetData>
    <row r="1" spans="1:7" s="26" customFormat="1" ht="17.25" x14ac:dyDescent="0.3">
      <c r="A1" s="26" t="s">
        <v>111</v>
      </c>
      <c r="F1" s="27"/>
    </row>
    <row r="3" spans="1:7" x14ac:dyDescent="0.3">
      <c r="D3" s="29">
        <v>45869</v>
      </c>
      <c r="E3" s="30"/>
      <c r="F3" s="31"/>
    </row>
    <row r="4" spans="1:7" x14ac:dyDescent="0.3">
      <c r="B4" s="28" t="s">
        <v>157</v>
      </c>
      <c r="D4" s="86">
        <v>5045282</v>
      </c>
      <c r="E4" s="33"/>
      <c r="F4" s="31"/>
    </row>
    <row r="5" spans="1:7" x14ac:dyDescent="0.3">
      <c r="D5" s="32"/>
      <c r="E5" s="33"/>
      <c r="F5" s="31"/>
    </row>
    <row r="6" spans="1:7" x14ac:dyDescent="0.3">
      <c r="C6" s="28" t="s">
        <v>112</v>
      </c>
      <c r="D6" s="32">
        <v>0</v>
      </c>
      <c r="E6" s="33"/>
      <c r="F6" s="31"/>
    </row>
    <row r="7" spans="1:7" x14ac:dyDescent="0.3">
      <c r="C7" s="28" t="s">
        <v>113</v>
      </c>
      <c r="D7" s="32">
        <v>0</v>
      </c>
      <c r="E7" s="33"/>
      <c r="F7" s="31"/>
    </row>
    <row r="8" spans="1:7" x14ac:dyDescent="0.3">
      <c r="C8" s="28" t="s">
        <v>114</v>
      </c>
      <c r="D8" s="32">
        <v>609.26</v>
      </c>
      <c r="E8" s="33"/>
      <c r="F8" s="31"/>
    </row>
    <row r="9" spans="1:7" x14ac:dyDescent="0.3">
      <c r="C9" s="28" t="s">
        <v>115</v>
      </c>
      <c r="D9" s="32">
        <v>49918.38</v>
      </c>
      <c r="E9" s="33"/>
      <c r="F9" s="31"/>
    </row>
    <row r="10" spans="1:7" x14ac:dyDescent="0.3">
      <c r="C10" s="28" t="s">
        <v>116</v>
      </c>
      <c r="D10" s="32">
        <v>3033.84</v>
      </c>
      <c r="E10" s="33"/>
      <c r="F10" s="31"/>
    </row>
    <row r="11" spans="1:7" x14ac:dyDescent="0.3">
      <c r="C11" s="28" t="s">
        <v>117</v>
      </c>
      <c r="D11" s="34">
        <v>-5935.82</v>
      </c>
      <c r="E11" s="35"/>
      <c r="F11" s="31"/>
    </row>
    <row r="12" spans="1:7" x14ac:dyDescent="0.3">
      <c r="D12" s="32"/>
      <c r="E12" s="33"/>
      <c r="F12" s="31"/>
    </row>
    <row r="13" spans="1:7" x14ac:dyDescent="0.3">
      <c r="B13" s="28" t="s">
        <v>118</v>
      </c>
      <c r="D13" s="36">
        <f>SUM(D4:D11)</f>
        <v>5092907.6599999992</v>
      </c>
      <c r="E13" s="36">
        <f t="shared" ref="E13" si="0">SUM(E4:E11)</f>
        <v>0</v>
      </c>
      <c r="F13" s="31"/>
      <c r="G13" s="37"/>
    </row>
    <row r="14" spans="1:7" x14ac:dyDescent="0.3">
      <c r="G14" s="39"/>
    </row>
    <row r="15" spans="1:7" s="38" customFormat="1" ht="14.25" x14ac:dyDescent="0.2"/>
    <row r="17" spans="4:7" x14ac:dyDescent="0.3">
      <c r="D17" s="40"/>
      <c r="G17" s="40"/>
    </row>
    <row r="18" spans="4:7" x14ac:dyDescent="0.3">
      <c r="D18" s="39"/>
    </row>
    <row r="21" spans="4:7" x14ac:dyDescent="0.3">
      <c r="G21" s="39"/>
    </row>
    <row r="22" spans="4:7" x14ac:dyDescent="0.3">
      <c r="G22" s="39"/>
    </row>
  </sheetData>
  <pageMargins left="0.7" right="0.7" top="0.75" bottom="0.75" header="0.3" footer="0.3"/>
  <pageSetup orientation="portrait" r:id="rId1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Financial Position</vt:lpstr>
      <vt:lpstr>Stmt Activities</vt:lpstr>
      <vt:lpstr>Functional Exp</vt:lpstr>
      <vt:lpstr>Restricted Net Asset Changes</vt:lpstr>
      <vt:lpstr>Budget variance</vt:lpstr>
      <vt:lpstr>Endowment</vt:lpstr>
      <vt:lpstr>'Budget variance'!Print_Area</vt:lpstr>
      <vt:lpstr>Endowment!Print_Area</vt:lpstr>
      <vt:lpstr>'Financial Position'!Print_Area</vt:lpstr>
      <vt:lpstr>'Functional Exp'!Print_Area</vt:lpstr>
      <vt:lpstr>'Restricted Net Asset Changes'!Print_Area</vt:lpstr>
      <vt:lpstr>'Stmt Activities'!Print_Area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2025-03-05T20:06:53Z</cp:lastPrinted>
  <dcterms:created xsi:type="dcterms:W3CDTF">2023-09-08T19:08:44Z</dcterms:created>
  <dcterms:modified xsi:type="dcterms:W3CDTF">2025-09-09T14:53:35Z</dcterms:modified>
</cp:coreProperties>
</file>